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Microsoft Windows\Desktop\SECRETARIA DE OBRAS\2018\CAMPO SOCIETY\EMENDA MOCHI\PARA ENVIAR\"/>
    </mc:Choice>
  </mc:AlternateContent>
  <xr:revisionPtr revIDLastSave="0" documentId="10_ncr:8100000_{8D6348C0-AEFC-442F-B684-2A476BABC192}" xr6:coauthVersionLast="34" xr6:coauthVersionMax="34" xr10:uidLastSave="{00000000-0000-0000-0000-000000000000}"/>
  <bookViews>
    <workbookView xWindow="-15" yWindow="-15" windowWidth="15330" windowHeight="9105" xr2:uid="{00000000-000D-0000-FFFF-FFFF00000000}"/>
  </bookViews>
  <sheets>
    <sheet name="Orçamento Campo Grama Sintética" sheetId="4" r:id="rId1"/>
    <sheet name="cronograma" sheetId="6" r:id="rId2"/>
  </sheets>
  <definedNames>
    <definedName name="_xlnm.Print_Area" localSheetId="1">cronograma!$A$1:$I$25</definedName>
    <definedName name="_xlnm.Print_Area" localSheetId="0">'Orçamento Campo Grama Sintética'!$B$1:$AF$36</definedName>
    <definedName name="_xlnm.Print_Titles" localSheetId="0">'Orçamento Campo Grama Sintética'!$1:$7</definedName>
  </definedNames>
  <calcPr calcId="162913"/>
</workbook>
</file>

<file path=xl/calcChain.xml><?xml version="1.0" encoding="utf-8"?>
<calcChain xmlns="http://schemas.openxmlformats.org/spreadsheetml/2006/main">
  <c r="AC30" i="4" l="1"/>
  <c r="F22" i="6"/>
  <c r="F21" i="6"/>
  <c r="D21" i="6"/>
  <c r="AC13" i="4" l="1"/>
  <c r="AB13" i="4"/>
  <c r="AC28" i="4"/>
  <c r="AB10" i="4"/>
  <c r="AC10" i="4" s="1"/>
  <c r="AB11" i="4"/>
  <c r="AB12" i="4"/>
  <c r="AB15" i="4"/>
  <c r="AC15" i="4" s="1"/>
  <c r="AB16" i="4"/>
  <c r="AB18" i="4"/>
  <c r="AB20" i="4"/>
  <c r="AC20" i="4" s="1"/>
  <c r="AB21" i="4"/>
  <c r="AC21" i="4" s="1"/>
  <c r="AB22" i="4"/>
  <c r="AC22" i="4" s="1"/>
  <c r="AB23" i="4"/>
  <c r="AC23" i="4" s="1"/>
  <c r="AB24" i="4"/>
  <c r="AC24" i="4" s="1"/>
  <c r="AB25" i="4"/>
  <c r="AC25" i="4" s="1"/>
  <c r="AB26" i="4"/>
  <c r="AC26" i="4" s="1"/>
  <c r="AB27" i="4"/>
  <c r="AC27" i="4" s="1"/>
  <c r="AB28" i="4"/>
  <c r="AB29" i="4"/>
  <c r="AC29" i="4" s="1"/>
  <c r="AB9" i="4"/>
  <c r="AC9" i="4" s="1"/>
  <c r="V18" i="4" l="1"/>
  <c r="AC18" i="4" s="1"/>
  <c r="V16" i="4" l="1"/>
  <c r="AC16" i="4" s="1"/>
  <c r="V11" i="4"/>
  <c r="AC11" i="4" s="1"/>
  <c r="B9" i="6"/>
  <c r="B5" i="6"/>
  <c r="B12" i="6"/>
  <c r="B11" i="6"/>
  <c r="B10" i="6"/>
  <c r="H21" i="6"/>
  <c r="G21" i="6"/>
  <c r="F10" i="6" l="1"/>
  <c r="V12" i="4"/>
  <c r="AC12" i="4" s="1"/>
  <c r="AC17" i="4"/>
  <c r="I11" i="6" s="1"/>
  <c r="E11" i="6" s="1"/>
  <c r="AC19" i="4"/>
  <c r="E10" i="6" l="1"/>
  <c r="D10" i="6"/>
  <c r="AC14" i="4"/>
  <c r="AC8" i="4"/>
  <c r="I12" i="6"/>
  <c r="E12" i="6" s="1"/>
  <c r="F11" i="6"/>
  <c r="D11" i="6"/>
  <c r="I9" i="6" l="1"/>
  <c r="C9" i="6" s="1"/>
  <c r="F12" i="6"/>
  <c r="D12" i="6"/>
  <c r="D22" i="6" l="1"/>
  <c r="G22" i="6" s="1"/>
  <c r="I21" i="6"/>
  <c r="I36" i="6" s="1"/>
  <c r="I38" i="6" s="1"/>
  <c r="I22" i="6" l="1"/>
  <c r="D24" i="6" s="1"/>
  <c r="F25" i="6"/>
  <c r="F24" i="6"/>
  <c r="C24" i="6"/>
  <c r="H22" i="6"/>
  <c r="G24" i="6" l="1"/>
  <c r="E25" i="6"/>
  <c r="G25" i="6"/>
  <c r="H24" i="6"/>
  <c r="C25" i="6"/>
  <c r="H25" i="6"/>
  <c r="E24" i="6"/>
  <c r="D25" i="6"/>
  <c r="I24" i="6"/>
</calcChain>
</file>

<file path=xl/sharedStrings.xml><?xml version="1.0" encoding="utf-8"?>
<sst xmlns="http://schemas.openxmlformats.org/spreadsheetml/2006/main" count="114" uniqueCount="98">
  <si>
    <t>Total</t>
  </si>
  <si>
    <t>1.1</t>
  </si>
  <si>
    <t>Placa da Obra</t>
  </si>
  <si>
    <t>m2</t>
  </si>
  <si>
    <t>2.1</t>
  </si>
  <si>
    <t>2.2</t>
  </si>
  <si>
    <t>3.1</t>
  </si>
  <si>
    <t>4.1</t>
  </si>
  <si>
    <t>TOTAL</t>
  </si>
  <si>
    <t>Quantidade</t>
  </si>
  <si>
    <t>m</t>
  </si>
  <si>
    <t>Ref. Preços</t>
  </si>
  <si>
    <t>Itens</t>
  </si>
  <si>
    <t>Descrição dos Serviços</t>
  </si>
  <si>
    <t>OBRA     :</t>
  </si>
  <si>
    <t>LOCAL   :</t>
  </si>
  <si>
    <t>SERVIÇOS PRELIMINARES</t>
  </si>
  <si>
    <t>Limpeza do terreno com retirada camada vegetal</t>
  </si>
  <si>
    <t>Transporte de material para bota-fora</t>
  </si>
  <si>
    <t>FECHAMENTOS</t>
  </si>
  <si>
    <t>ILUMINAÇÃO</t>
  </si>
  <si>
    <t>Un</t>
  </si>
  <si>
    <t>Data</t>
  </si>
  <si>
    <t>Preço        Unit.</t>
  </si>
  <si>
    <t>Preço            Total</t>
  </si>
  <si>
    <t>Padrão de entrada de energia (Completo)</t>
  </si>
  <si>
    <t>un</t>
  </si>
  <si>
    <t>Refletor retangular fechado com lampada vapor metálico 400W (inclusive reator)</t>
  </si>
  <si>
    <t>Disjuntor tripolar 20A</t>
  </si>
  <si>
    <t>Disjuntor tripolar 100A</t>
  </si>
  <si>
    <t>Caixa de passagem 40x40x40cm</t>
  </si>
  <si>
    <t>CRONOGRAMA FISICO FINANCEIRO</t>
  </si>
  <si>
    <t>OBRA   :</t>
  </si>
  <si>
    <t>LOCAL :</t>
  </si>
  <si>
    <t>Data :</t>
  </si>
  <si>
    <t>ETAPAS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</si>
  <si>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</si>
  <si>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</si>
  <si>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</si>
  <si>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</si>
  <si>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</si>
  <si>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</si>
  <si>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</si>
  <si>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</si>
  <si>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</si>
  <si>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TOTAL PERIODO</t>
  </si>
  <si>
    <t>TOTAL ACUMULADO</t>
  </si>
  <si>
    <t>% PERIODO</t>
  </si>
  <si>
    <t>% ACUMULADO</t>
  </si>
  <si>
    <t>Estado</t>
  </si>
  <si>
    <t>Município</t>
  </si>
  <si>
    <t>CONSTRUÇÃO DE CAMPO DE GRAMA SINTÉTICA</t>
  </si>
  <si>
    <t>MÊS 1</t>
  </si>
  <si>
    <t>MÊS 2</t>
  </si>
  <si>
    <t>MÊS 3</t>
  </si>
  <si>
    <t>Alambrado ferrro galvanizado - fio 12</t>
  </si>
  <si>
    <t>Poste metálico - comprimento total de 9,00m</t>
  </si>
  <si>
    <t>Eletroduto 50mm incluindo conexões</t>
  </si>
  <si>
    <t>Cabo de cobre de 6 mm²</t>
  </si>
  <si>
    <t>Cabo de cobre de 10 mm²</t>
  </si>
  <si>
    <t>PREFEITURA MUNICIPAL DE SELVIRIA</t>
  </si>
  <si>
    <t>74236/001</t>
  </si>
  <si>
    <t>Fornecimento e asssentamento de grama do tipo batatais</t>
  </si>
  <si>
    <t xml:space="preserve"> 73822/002</t>
  </si>
  <si>
    <t xml:space="preserve"> 73787/001</t>
  </si>
  <si>
    <t xml:space="preserve"> 73769/003</t>
  </si>
  <si>
    <t xml:space="preserve"> 74246/001</t>
  </si>
  <si>
    <t>Trave para futebol</t>
  </si>
  <si>
    <t>Quadro distribuição para 24 disjuntores</t>
  </si>
  <si>
    <t>Construção de Campo Society - 30,00x50,00 metros</t>
  </si>
  <si>
    <t>74209/001</t>
  </si>
  <si>
    <t>74131/005</t>
  </si>
  <si>
    <t>1.2</t>
  </si>
  <si>
    <t>1.3</t>
  </si>
  <si>
    <t>1.4</t>
  </si>
  <si>
    <t>Rua Osvaldo Ferraz s/n</t>
  </si>
  <si>
    <t>SERVIÇOS COMPLEMENTARES</t>
  </si>
  <si>
    <t>PLANILHA DE CUSTO TOTAL</t>
  </si>
  <si>
    <t>1201009013</t>
  </si>
  <si>
    <t>1201004006</t>
  </si>
  <si>
    <t>conj</t>
  </si>
  <si>
    <t>Divulgação</t>
  </si>
  <si>
    <t>m3xkm</t>
  </si>
  <si>
    <t>Preço com BDI</t>
  </si>
  <si>
    <t>Sinap de Janeiro de 2018 /não desonerada e agesul janeiro de 2018 sem desoneração</t>
  </si>
  <si>
    <t>BDI-18,57%</t>
  </si>
  <si>
    <t>composição</t>
  </si>
  <si>
    <t>1.5</t>
  </si>
  <si>
    <t>Locação de Obra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</si>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</sst>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mmmm\-yy"/>
    <numFmt numFmtId="166" formatCode="mmm\-yy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b/>
      <sz val="36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 style="medium">
        <color auto="1"/>
      </right>
      <top style="thick">
        <color indexed="64"/>
      </top>
      <bottom/>
      <diagonal/>
    </border>
    <border>
      <left style="thick">
        <color indexed="64"/>
      </left>
      <right style="medium">
        <color auto="1"/>
      </right>
      <top/>
      <bottom style="thick">
        <color indexed="64"/>
      </bottom>
      <diagonal/>
    </border>
    <border>
      <left style="medium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ck">
        <color indexed="64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/>
    <xf numFmtId="4" fontId="0" fillId="0" borderId="0" xfId="0" applyNumberFormat="1"/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5" fontId="0" fillId="0" borderId="12" xfId="0" applyNumberForma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4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4" fontId="5" fillId="0" borderId="14" xfId="0" applyNumberFormat="1" applyFont="1" applyBorder="1" applyAlignment="1"/>
    <xf numFmtId="4" fontId="5" fillId="0" borderId="15" xfId="0" applyNumberFormat="1" applyFont="1" applyBorder="1" applyAlignment="1"/>
    <xf numFmtId="4" fontId="5" fillId="0" borderId="13" xfId="0" applyNumberFormat="1" applyFont="1" applyBorder="1" applyAlignment="1"/>
    <xf numFmtId="0" fontId="0" fillId="0" borderId="3" xfId="0" applyBorder="1" applyAlignment="1">
      <alignment vertical="center" wrapText="1"/>
    </xf>
    <xf numFmtId="4" fontId="5" fillId="0" borderId="16" xfId="0" applyNumberFormat="1" applyFont="1" applyBorder="1" applyAlignment="1"/>
    <xf numFmtId="4" fontId="5" fillId="0" borderId="17" xfId="0" applyNumberFormat="1" applyFont="1" applyBorder="1" applyAlignment="1"/>
    <xf numFmtId="4" fontId="5" fillId="0" borderId="3" xfId="0" applyNumberFormat="1" applyFont="1" applyBorder="1" applyAlignment="1"/>
    <xf numFmtId="0" fontId="0" fillId="0" borderId="3" xfId="0" applyBorder="1" applyAlignment="1">
      <alignment vertical="center"/>
    </xf>
    <xf numFmtId="40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9" xfId="0" applyBorder="1" applyAlignment="1">
      <alignment vertical="center"/>
    </xf>
    <xf numFmtId="0" fontId="7" fillId="0" borderId="10" xfId="0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0" fontId="3" fillId="0" borderId="12" xfId="0" applyNumberFormat="1" applyFont="1" applyBorder="1" applyAlignment="1">
      <alignment vertical="center"/>
    </xf>
    <xf numFmtId="4" fontId="5" fillId="2" borderId="14" xfId="0" applyNumberFormat="1" applyFont="1" applyFill="1" applyBorder="1" applyAlignment="1"/>
    <xf numFmtId="0" fontId="12" fillId="0" borderId="0" xfId="0" applyFont="1"/>
    <xf numFmtId="0" fontId="6" fillId="0" borderId="32" xfId="0" applyFont="1" applyBorder="1" applyAlignment="1">
      <alignment vertical="center"/>
    </xf>
    <xf numFmtId="15" fontId="0" fillId="0" borderId="29" xfId="0" applyNumberForma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6" fillId="0" borderId="3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43" fontId="0" fillId="0" borderId="0" xfId="0" applyNumberFormat="1"/>
    <xf numFmtId="0" fontId="4" fillId="0" borderId="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45" xfId="0" applyNumberForma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45" xfId="0" applyBorder="1"/>
    <xf numFmtId="0" fontId="0" fillId="0" borderId="0" xfId="0" applyBorder="1"/>
    <xf numFmtId="4" fontId="4" fillId="0" borderId="0" xfId="0" applyNumberFormat="1" applyFont="1" applyBorder="1" applyAlignment="1">
      <alignment horizontal="right" vertical="center"/>
    </xf>
    <xf numFmtId="165" fontId="0" fillId="0" borderId="45" xfId="0" applyNumberFormat="1" applyBorder="1" applyAlignment="1">
      <alignment horizontal="right" vertical="center"/>
    </xf>
    <xf numFmtId="49" fontId="4" fillId="0" borderId="14" xfId="0" applyNumberFormat="1" applyFont="1" applyBorder="1" applyAlignment="1">
      <alignment horizontal="center" vertical="center"/>
    </xf>
    <xf numFmtId="4" fontId="0" fillId="0" borderId="48" xfId="0" applyNumberForma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4" fontId="0" fillId="0" borderId="49" xfId="0" applyNumberFormat="1" applyBorder="1" applyAlignment="1">
      <alignment vertical="center"/>
    </xf>
    <xf numFmtId="49" fontId="4" fillId="0" borderId="18" xfId="0" applyNumberFormat="1" applyFont="1" applyBorder="1" applyAlignment="1">
      <alignment horizontal="center" vertical="center"/>
    </xf>
    <xf numFmtId="4" fontId="0" fillId="0" borderId="50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51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52" xfId="0" applyBorder="1" applyAlignment="1">
      <alignment vertical="center"/>
    </xf>
    <xf numFmtId="4" fontId="5" fillId="0" borderId="5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4" fontId="5" fillId="0" borderId="54" xfId="0" applyNumberFormat="1" applyFont="1" applyBorder="1" applyAlignment="1">
      <alignment vertical="center"/>
    </xf>
    <xf numFmtId="4" fontId="7" fillId="0" borderId="55" xfId="0" applyNumberFormat="1" applyFont="1" applyBorder="1" applyAlignment="1">
      <alignment vertical="center"/>
    </xf>
    <xf numFmtId="10" fontId="3" fillId="0" borderId="55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56" xfId="0" applyFont="1" applyBorder="1" applyAlignment="1">
      <alignment vertical="center"/>
    </xf>
    <xf numFmtId="0" fontId="0" fillId="0" borderId="7" xfId="0" applyBorder="1"/>
    <xf numFmtId="0" fontId="7" fillId="0" borderId="0" xfId="0" applyFont="1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5" fontId="0" fillId="0" borderId="2" xfId="0" applyNumberFormat="1" applyBorder="1" applyAlignment="1">
      <alignment horizontal="center" vertical="center"/>
    </xf>
    <xf numFmtId="0" fontId="0" fillId="0" borderId="2" xfId="0" applyBorder="1"/>
    <xf numFmtId="0" fontId="0" fillId="0" borderId="30" xfId="0" applyBorder="1"/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2" borderId="36" xfId="0" applyFont="1" applyFill="1" applyBorder="1" applyAlignment="1" applyProtection="1">
      <alignment horizontal="center" vertical="center" wrapText="1"/>
      <protection locked="0" hidden="1"/>
    </xf>
    <xf numFmtId="0" fontId="6" fillId="2" borderId="37" xfId="0" applyFont="1" applyFill="1" applyBorder="1" applyAlignment="1" applyProtection="1">
      <alignment horizontal="center" vertical="center" wrapText="1"/>
      <protection locked="0" hidden="1"/>
    </xf>
    <xf numFmtId="0" fontId="6" fillId="2" borderId="37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center" wrapText="1"/>
      <protection locked="0" hidden="1"/>
    </xf>
    <xf numFmtId="0" fontId="6" fillId="2" borderId="1" xfId="0" applyFont="1" applyFill="1" applyBorder="1" applyAlignment="1" applyProtection="1">
      <alignment horizontal="left" vertical="center"/>
      <protection locked="0" hidden="1"/>
    </xf>
    <xf numFmtId="0" fontId="8" fillId="2" borderId="1" xfId="0" applyFont="1" applyFill="1" applyBorder="1" applyAlignment="1" applyProtection="1">
      <alignment horizontal="center" vertical="center"/>
      <protection locked="0" hidden="1"/>
    </xf>
    <xf numFmtId="4" fontId="8" fillId="2" borderId="1" xfId="0" applyNumberFormat="1" applyFont="1" applyFill="1" applyBorder="1" applyAlignment="1" applyProtection="1">
      <alignment horizontal="right" vertical="center"/>
      <protection locked="0" hidden="1"/>
    </xf>
    <xf numFmtId="164" fontId="8" fillId="2" borderId="1" xfId="1" applyFont="1" applyFill="1" applyBorder="1" applyAlignment="1" applyProtection="1">
      <alignment horizontal="center" vertical="center"/>
      <protection locked="0" hidden="1"/>
    </xf>
    <xf numFmtId="164" fontId="8" fillId="2" borderId="1" xfId="1" applyFont="1" applyFill="1" applyBorder="1" applyAlignment="1" applyProtection="1">
      <alignment horizontal="center" vertical="center"/>
      <protection locked="0" hidden="1"/>
    </xf>
    <xf numFmtId="164" fontId="6" fillId="2" borderId="1" xfId="0" applyNumberFormat="1" applyFont="1" applyFill="1" applyBorder="1" applyAlignment="1" applyProtection="1">
      <alignment horizontal="right" vertical="center"/>
      <protection hidden="1"/>
    </xf>
    <xf numFmtId="164" fontId="6" fillId="2" borderId="26" xfId="0" applyNumberFormat="1" applyFont="1" applyFill="1" applyBorder="1" applyAlignment="1" applyProtection="1">
      <alignment horizontal="right" vertical="center"/>
      <protection hidden="1"/>
    </xf>
    <xf numFmtId="0" fontId="8" fillId="2" borderId="39" xfId="0" applyFont="1" applyFill="1" applyBorder="1" applyAlignment="1" applyProtection="1">
      <alignment horizontal="center" vertical="center"/>
      <protection locked="0" hidden="1"/>
    </xf>
    <xf numFmtId="0" fontId="8" fillId="2" borderId="1" xfId="0" applyFont="1" applyFill="1" applyBorder="1" applyAlignment="1" applyProtection="1">
      <alignment horizontal="center" vertical="center" wrapText="1"/>
      <protection locked="0" hidden="1"/>
    </xf>
    <xf numFmtId="0" fontId="8" fillId="2" borderId="1" xfId="0" applyFont="1" applyFill="1" applyBorder="1" applyAlignment="1" applyProtection="1">
      <alignment horizontal="left" vertical="center"/>
      <protection locked="0" hidden="1"/>
    </xf>
    <xf numFmtId="164" fontId="8" fillId="2" borderId="1" xfId="0" applyNumberFormat="1" applyFont="1" applyFill="1" applyBorder="1" applyAlignment="1" applyProtection="1">
      <alignment horizontal="right" vertical="center"/>
      <protection hidden="1"/>
    </xf>
    <xf numFmtId="164" fontId="8" fillId="2" borderId="26" xfId="0" applyNumberFormat="1" applyFont="1" applyFill="1" applyBorder="1" applyAlignment="1" applyProtection="1">
      <alignment horizontal="right" vertical="center"/>
      <protection hidden="1"/>
    </xf>
    <xf numFmtId="164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26" xfId="0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left" vertical="center" wrapText="1"/>
      <protection locked="0" hidden="1"/>
    </xf>
    <xf numFmtId="0" fontId="13" fillId="2" borderId="1" xfId="0" applyFont="1" applyFill="1" applyBorder="1" applyAlignment="1" applyProtection="1">
      <alignment horizontal="center" vertical="center" wrapText="1"/>
      <protection locked="0" hidden="1"/>
    </xf>
    <xf numFmtId="3" fontId="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2" borderId="40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4" fontId="6" fillId="2" borderId="40" xfId="0" applyNumberFormat="1" applyFont="1" applyFill="1" applyBorder="1" applyAlignment="1">
      <alignment horizontal="center" vertical="center"/>
    </xf>
    <xf numFmtId="4" fontId="6" fillId="2" borderId="41" xfId="0" applyNumberFormat="1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4" fontId="14" fillId="2" borderId="31" xfId="0" applyNumberFormat="1" applyFont="1" applyFill="1" applyBorder="1" applyAlignment="1">
      <alignment horizontal="center" vertical="center"/>
    </xf>
    <xf numFmtId="0" fontId="14" fillId="0" borderId="28" xfId="0" applyFont="1" applyBorder="1"/>
    <xf numFmtId="0" fontId="14" fillId="0" borderId="12" xfId="0" applyFont="1" applyBorder="1"/>
    <xf numFmtId="0" fontId="14" fillId="0" borderId="12" xfId="0" applyFont="1" applyBorder="1" applyAlignment="1">
      <alignment horizontal="left"/>
    </xf>
    <xf numFmtId="0" fontId="15" fillId="0" borderId="12" xfId="0" applyFont="1" applyBorder="1"/>
    <xf numFmtId="0" fontId="15" fillId="0" borderId="29" xfId="0" applyFont="1" applyBorder="1"/>
    <xf numFmtId="4" fontId="8" fillId="2" borderId="1" xfId="0" applyNumberFormat="1" applyFont="1" applyFill="1" applyBorder="1" applyAlignment="1" applyProtection="1">
      <alignment horizontal="center" vertical="center"/>
      <protection locked="0" hidden="1"/>
    </xf>
    <xf numFmtId="0" fontId="8" fillId="2" borderId="60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Vírgula" xfId="1" builtinId="3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19</xdr:row>
      <xdr:rowOff>0</xdr:rowOff>
    </xdr:from>
    <xdr:to>
      <xdr:col>4</xdr:col>
      <xdr:colOff>714375</xdr:colOff>
      <xdr:row>19</xdr:row>
      <xdr:rowOff>0</xdr:rowOff>
    </xdr:to>
    <xdr:sp macro="" textlink="">
      <xdr:nvSpPr>
        <xdr:cNvPr id="8240" name="Rectangle 1">
          <a:extLst>
            <a:ext uri="{FF2B5EF4-FFF2-40B4-BE49-F238E27FC236}">
              <a16:creationId xmlns:a16="http://schemas.microsoft.com/office/drawing/2014/main" id="{00000000-0008-0000-0100-000030200000}"/>
            </a:ext>
          </a:extLst>
        </xdr:cNvPr>
        <xdr:cNvSpPr>
          <a:spLocks noChangeArrowheads="1"/>
        </xdr:cNvSpPr>
      </xdr:nvSpPr>
      <xdr:spPr bwMode="auto">
        <a:xfrm>
          <a:off x="5781675" y="7562850"/>
          <a:ext cx="676275" cy="0"/>
        </a:xfrm>
        <a:prstGeom prst="rect">
          <a:avLst/>
        </a:prstGeom>
        <a:solidFill>
          <a:srgbClr val="FF0000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38100</xdr:colOff>
      <xdr:row>19</xdr:row>
      <xdr:rowOff>0</xdr:rowOff>
    </xdr:from>
    <xdr:to>
      <xdr:col>7</xdr:col>
      <xdr:colOff>0</xdr:colOff>
      <xdr:row>19</xdr:row>
      <xdr:rowOff>0</xdr:rowOff>
    </xdr:to>
    <xdr:sp macro="" textlink="">
      <xdr:nvSpPr>
        <xdr:cNvPr id="8241" name="Rectangle 2">
          <a:extLst>
            <a:ext uri="{FF2B5EF4-FFF2-40B4-BE49-F238E27FC236}">
              <a16:creationId xmlns:a16="http://schemas.microsoft.com/office/drawing/2014/main" id="{00000000-0008-0000-0100-000031200000}"/>
            </a:ext>
          </a:extLst>
        </xdr:cNvPr>
        <xdr:cNvSpPr>
          <a:spLocks noChangeArrowheads="1"/>
        </xdr:cNvSpPr>
      </xdr:nvSpPr>
      <xdr:spPr bwMode="auto">
        <a:xfrm>
          <a:off x="3419475" y="7562850"/>
          <a:ext cx="5867400" cy="0"/>
        </a:xfrm>
        <a:prstGeom prst="rect">
          <a:avLst/>
        </a:prstGeom>
        <a:solidFill>
          <a:srgbClr val="FF0000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</xdr:colOff>
      <xdr:row>19</xdr:row>
      <xdr:rowOff>0</xdr:rowOff>
    </xdr:from>
    <xdr:to>
      <xdr:col>7</xdr:col>
      <xdr:colOff>819150</xdr:colOff>
      <xdr:row>19</xdr:row>
      <xdr:rowOff>0</xdr:rowOff>
    </xdr:to>
    <xdr:sp macro="" textlink="">
      <xdr:nvSpPr>
        <xdr:cNvPr id="8242" name="Rectangle 5">
          <a:extLst>
            <a:ext uri="{FF2B5EF4-FFF2-40B4-BE49-F238E27FC236}">
              <a16:creationId xmlns:a16="http://schemas.microsoft.com/office/drawing/2014/main" id="{00000000-0008-0000-0100-000032200000}"/>
            </a:ext>
          </a:extLst>
        </xdr:cNvPr>
        <xdr:cNvSpPr>
          <a:spLocks noChangeArrowheads="1"/>
        </xdr:cNvSpPr>
      </xdr:nvSpPr>
      <xdr:spPr bwMode="auto">
        <a:xfrm>
          <a:off x="4591050" y="7562850"/>
          <a:ext cx="5514975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</xdr:colOff>
      <xdr:row>19</xdr:row>
      <xdr:rowOff>0</xdr:rowOff>
    </xdr:from>
    <xdr:to>
      <xdr:col>7</xdr:col>
      <xdr:colOff>0</xdr:colOff>
      <xdr:row>19</xdr:row>
      <xdr:rowOff>0</xdr:rowOff>
    </xdr:to>
    <xdr:sp macro="" textlink="">
      <xdr:nvSpPr>
        <xdr:cNvPr id="8243" name="Rectangle 6">
          <a:extLst>
            <a:ext uri="{FF2B5EF4-FFF2-40B4-BE49-F238E27FC236}">
              <a16:creationId xmlns:a16="http://schemas.microsoft.com/office/drawing/2014/main" id="{00000000-0008-0000-0100-000033200000}"/>
            </a:ext>
          </a:extLst>
        </xdr:cNvPr>
        <xdr:cNvSpPr>
          <a:spLocks noChangeArrowheads="1"/>
        </xdr:cNvSpPr>
      </xdr:nvSpPr>
      <xdr:spPr bwMode="auto">
        <a:xfrm>
          <a:off x="4591050" y="7562850"/>
          <a:ext cx="4695825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66675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8244" name="Rectangle 7">
          <a:extLst>
            <a:ext uri="{FF2B5EF4-FFF2-40B4-BE49-F238E27FC236}">
              <a16:creationId xmlns:a16="http://schemas.microsoft.com/office/drawing/2014/main" id="{00000000-0008-0000-0100-000034200000}"/>
            </a:ext>
          </a:extLst>
        </xdr:cNvPr>
        <xdr:cNvSpPr>
          <a:spLocks noChangeArrowheads="1"/>
        </xdr:cNvSpPr>
      </xdr:nvSpPr>
      <xdr:spPr bwMode="auto">
        <a:xfrm>
          <a:off x="3448050" y="7562850"/>
          <a:ext cx="3476625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19</xdr:row>
      <xdr:rowOff>0</xdr:rowOff>
    </xdr:from>
    <xdr:to>
      <xdr:col>7</xdr:col>
      <xdr:colOff>714375</xdr:colOff>
      <xdr:row>19</xdr:row>
      <xdr:rowOff>0</xdr:rowOff>
    </xdr:to>
    <xdr:sp macro="" textlink="">
      <xdr:nvSpPr>
        <xdr:cNvPr id="8245" name="Rectangle 8">
          <a:extLst>
            <a:ext uri="{FF2B5EF4-FFF2-40B4-BE49-F238E27FC236}">
              <a16:creationId xmlns:a16="http://schemas.microsoft.com/office/drawing/2014/main" id="{00000000-0008-0000-0100-000035200000}"/>
            </a:ext>
          </a:extLst>
        </xdr:cNvPr>
        <xdr:cNvSpPr>
          <a:spLocks noChangeArrowheads="1"/>
        </xdr:cNvSpPr>
      </xdr:nvSpPr>
      <xdr:spPr bwMode="auto">
        <a:xfrm>
          <a:off x="9315450" y="7562850"/>
          <a:ext cx="685800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19</xdr:row>
      <xdr:rowOff>0</xdr:rowOff>
    </xdr:from>
    <xdr:to>
      <xdr:col>4</xdr:col>
      <xdr:colOff>962025</xdr:colOff>
      <xdr:row>19</xdr:row>
      <xdr:rowOff>0</xdr:rowOff>
    </xdr:to>
    <xdr:sp macro="" textlink="">
      <xdr:nvSpPr>
        <xdr:cNvPr id="8246" name="Rectangle 9">
          <a:extLst>
            <a:ext uri="{FF2B5EF4-FFF2-40B4-BE49-F238E27FC236}">
              <a16:creationId xmlns:a16="http://schemas.microsoft.com/office/drawing/2014/main" id="{00000000-0008-0000-0100-000036200000}"/>
            </a:ext>
          </a:extLst>
        </xdr:cNvPr>
        <xdr:cNvSpPr>
          <a:spLocks noChangeArrowheads="1"/>
        </xdr:cNvSpPr>
      </xdr:nvSpPr>
      <xdr:spPr bwMode="auto">
        <a:xfrm>
          <a:off x="3543300" y="7562850"/>
          <a:ext cx="3162300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</xdr:colOff>
      <xdr:row>19</xdr:row>
      <xdr:rowOff>0</xdr:rowOff>
    </xdr:from>
    <xdr:to>
      <xdr:col>7</xdr:col>
      <xdr:colOff>742950</xdr:colOff>
      <xdr:row>19</xdr:row>
      <xdr:rowOff>0</xdr:rowOff>
    </xdr:to>
    <xdr:sp macro="" textlink="">
      <xdr:nvSpPr>
        <xdr:cNvPr id="8247" name="Rectangle 10">
          <a:extLst>
            <a:ext uri="{FF2B5EF4-FFF2-40B4-BE49-F238E27FC236}">
              <a16:creationId xmlns:a16="http://schemas.microsoft.com/office/drawing/2014/main" id="{00000000-0008-0000-0100-000037200000}"/>
            </a:ext>
          </a:extLst>
        </xdr:cNvPr>
        <xdr:cNvSpPr>
          <a:spLocks noChangeArrowheads="1"/>
        </xdr:cNvSpPr>
      </xdr:nvSpPr>
      <xdr:spPr bwMode="auto">
        <a:xfrm>
          <a:off x="5772150" y="7562850"/>
          <a:ext cx="4257675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28575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8248" name="Rectangle 11">
          <a:extLst>
            <a:ext uri="{FF2B5EF4-FFF2-40B4-BE49-F238E27FC236}">
              <a16:creationId xmlns:a16="http://schemas.microsoft.com/office/drawing/2014/main" id="{00000000-0008-0000-0100-000038200000}"/>
            </a:ext>
          </a:extLst>
        </xdr:cNvPr>
        <xdr:cNvSpPr>
          <a:spLocks noChangeArrowheads="1"/>
        </xdr:cNvSpPr>
      </xdr:nvSpPr>
      <xdr:spPr bwMode="auto">
        <a:xfrm>
          <a:off x="3409950" y="7562850"/>
          <a:ext cx="7058025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457200</xdr:colOff>
      <xdr:row>19</xdr:row>
      <xdr:rowOff>0</xdr:rowOff>
    </xdr:from>
    <xdr:to>
      <xdr:col>7</xdr:col>
      <xdr:colOff>0</xdr:colOff>
      <xdr:row>19</xdr:row>
      <xdr:rowOff>0</xdr:rowOff>
    </xdr:to>
    <xdr:sp macro="" textlink="">
      <xdr:nvSpPr>
        <xdr:cNvPr id="8249" name="Rectangle 18">
          <a:extLst>
            <a:ext uri="{FF2B5EF4-FFF2-40B4-BE49-F238E27FC236}">
              <a16:creationId xmlns:a16="http://schemas.microsoft.com/office/drawing/2014/main" id="{00000000-0008-0000-0100-000039200000}"/>
            </a:ext>
          </a:extLst>
        </xdr:cNvPr>
        <xdr:cNvSpPr>
          <a:spLocks noChangeArrowheads="1"/>
        </xdr:cNvSpPr>
      </xdr:nvSpPr>
      <xdr:spPr bwMode="auto">
        <a:xfrm>
          <a:off x="3838575" y="7562850"/>
          <a:ext cx="5448300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19</xdr:row>
      <xdr:rowOff>0</xdr:rowOff>
    </xdr:from>
    <xdr:to>
      <xdr:col>7</xdr:col>
      <xdr:colOff>714375</xdr:colOff>
      <xdr:row>19</xdr:row>
      <xdr:rowOff>0</xdr:rowOff>
    </xdr:to>
    <xdr:sp macro="" textlink="">
      <xdr:nvSpPr>
        <xdr:cNvPr id="8250" name="Rectangle 19">
          <a:extLst>
            <a:ext uri="{FF2B5EF4-FFF2-40B4-BE49-F238E27FC236}">
              <a16:creationId xmlns:a16="http://schemas.microsoft.com/office/drawing/2014/main" id="{00000000-0008-0000-0100-00003A200000}"/>
            </a:ext>
          </a:extLst>
        </xdr:cNvPr>
        <xdr:cNvSpPr>
          <a:spLocks noChangeArrowheads="1"/>
        </xdr:cNvSpPr>
      </xdr:nvSpPr>
      <xdr:spPr bwMode="auto">
        <a:xfrm>
          <a:off x="9315450" y="7562850"/>
          <a:ext cx="685800" cy="0"/>
        </a:xfrm>
        <a:prstGeom prst="rect">
          <a:avLst/>
        </a:prstGeom>
        <a:solidFill>
          <a:srgbClr val="FF0000"/>
        </a:solidFill>
        <a:ln w="2476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38"/>
  <sheetViews>
    <sheetView tabSelected="1" workbookViewId="0">
      <selection activeCell="AI4" sqref="AI4"/>
    </sheetView>
  </sheetViews>
  <sheetFormatPr defaultRowHeight="12.75" x14ac:dyDescent="0.2"/>
  <cols>
    <col min="1" max="1" width="2.140625" customWidth="1"/>
    <col min="2" max="4" width="3.7109375" customWidth="1"/>
    <col min="5" max="5" width="11.42578125" customWidth="1"/>
    <col min="6" max="6" width="12.42578125" customWidth="1"/>
    <col min="7" max="16" width="3.28515625" customWidth="1"/>
    <col min="17" max="17" width="1.28515625" customWidth="1"/>
    <col min="18" max="18" width="2.42578125" customWidth="1"/>
    <col min="19" max="19" width="46.140625" customWidth="1"/>
    <col min="20" max="20" width="2.85546875" customWidth="1"/>
    <col min="21" max="21" width="6.85546875" customWidth="1"/>
    <col min="22" max="23" width="4.28515625" customWidth="1"/>
    <col min="24" max="24" width="5.42578125" customWidth="1"/>
    <col min="25" max="26" width="4.28515625" customWidth="1"/>
    <col min="27" max="27" width="2.7109375" customWidth="1"/>
    <col min="28" max="28" width="11.5703125" bestFit="1" customWidth="1"/>
    <col min="29" max="29" width="10.7109375" customWidth="1"/>
    <col min="30" max="31" width="2.7109375" customWidth="1"/>
    <col min="32" max="32" width="0.140625" customWidth="1"/>
    <col min="33" max="33" width="9.5703125" bestFit="1" customWidth="1"/>
    <col min="34" max="34" width="5" bestFit="1" customWidth="1"/>
    <col min="35" max="35" width="12" bestFit="1" customWidth="1"/>
  </cols>
  <sheetData>
    <row r="1" spans="2:33" ht="71.25" customHeight="1" thickTop="1" thickBot="1" x14ac:dyDescent="0.25">
      <c r="B1" s="82" t="s">
        <v>60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4"/>
    </row>
    <row r="2" spans="2:33" s="1" customFormat="1" ht="37.5" customHeight="1" thickTop="1" thickBot="1" x14ac:dyDescent="0.25">
      <c r="B2" s="89" t="s">
        <v>77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1"/>
    </row>
    <row r="3" spans="2:33" s="1" customFormat="1" ht="29.25" customHeight="1" thickTop="1" x14ac:dyDescent="0.2">
      <c r="B3" s="40" t="s">
        <v>14</v>
      </c>
      <c r="C3" s="41"/>
      <c r="D3" s="41"/>
      <c r="E3" s="92" t="s">
        <v>69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88"/>
      <c r="Z3" s="88"/>
      <c r="AA3" s="88"/>
      <c r="AB3" s="47"/>
      <c r="AC3" s="85"/>
      <c r="AD3" s="86"/>
      <c r="AE3" s="86"/>
      <c r="AF3" s="87"/>
    </row>
    <row r="4" spans="2:33" s="1" customFormat="1" ht="30" customHeight="1" x14ac:dyDescent="0.2">
      <c r="B4" s="42"/>
      <c r="C4" s="22"/>
      <c r="D4" s="22"/>
      <c r="E4" s="92" t="s">
        <v>84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3" t="s">
        <v>85</v>
      </c>
      <c r="Z4" s="93"/>
      <c r="AA4" s="93"/>
      <c r="AB4" s="93"/>
      <c r="AC4" s="93"/>
      <c r="AD4" s="93"/>
      <c r="AE4" s="93"/>
      <c r="AF4" s="94"/>
    </row>
    <row r="5" spans="2:33" s="1" customFormat="1" ht="34.5" customHeight="1" x14ac:dyDescent="0.2">
      <c r="B5" s="43" t="s">
        <v>15</v>
      </c>
      <c r="C5" s="44"/>
      <c r="D5" s="44"/>
      <c r="E5" s="92" t="s">
        <v>75</v>
      </c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5" t="s">
        <v>22</v>
      </c>
      <c r="Z5" s="95"/>
      <c r="AA5" s="95"/>
      <c r="AB5" s="46"/>
      <c r="AC5" s="96">
        <v>43101</v>
      </c>
      <c r="AD5" s="97"/>
      <c r="AE5" s="97"/>
      <c r="AF5" s="98"/>
    </row>
    <row r="6" spans="2:33" s="1" customFormat="1" ht="6.75" customHeight="1" thickBot="1" x14ac:dyDescent="0.25">
      <c r="B6" s="38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2"/>
      <c r="V6" s="2"/>
      <c r="W6" s="2"/>
      <c r="X6" s="2"/>
      <c r="Y6" s="6"/>
      <c r="Z6" s="6"/>
      <c r="AA6" s="6"/>
      <c r="AB6" s="6"/>
      <c r="AC6" s="7"/>
      <c r="AD6" s="7"/>
      <c r="AE6" s="7"/>
      <c r="AF6" s="39"/>
    </row>
    <row r="7" spans="2:33" s="1" customFormat="1" ht="52.5" customHeight="1" thickTop="1" x14ac:dyDescent="0.2">
      <c r="B7" s="113" t="s">
        <v>12</v>
      </c>
      <c r="C7" s="114"/>
      <c r="D7" s="114" t="s">
        <v>11</v>
      </c>
      <c r="E7" s="114"/>
      <c r="F7" s="115" t="s">
        <v>13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 t="s">
        <v>21</v>
      </c>
      <c r="U7" s="115"/>
      <c r="V7" s="115" t="s">
        <v>9</v>
      </c>
      <c r="W7" s="115"/>
      <c r="X7" s="115"/>
      <c r="Y7" s="116" t="s">
        <v>23</v>
      </c>
      <c r="Z7" s="116"/>
      <c r="AA7" s="116"/>
      <c r="AB7" s="117" t="s">
        <v>83</v>
      </c>
      <c r="AC7" s="116" t="s">
        <v>24</v>
      </c>
      <c r="AD7" s="116"/>
      <c r="AE7" s="116"/>
      <c r="AF7" s="118"/>
    </row>
    <row r="8" spans="2:33" s="1" customFormat="1" ht="24.95" customHeight="1" x14ac:dyDescent="0.2">
      <c r="B8" s="119">
        <v>1</v>
      </c>
      <c r="C8" s="120"/>
      <c r="D8" s="121"/>
      <c r="E8" s="121"/>
      <c r="F8" s="122" t="s">
        <v>16</v>
      </c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3"/>
      <c r="U8" s="123"/>
      <c r="V8" s="124"/>
      <c r="W8" s="124"/>
      <c r="X8" s="124"/>
      <c r="Y8" s="125"/>
      <c r="Z8" s="125"/>
      <c r="AA8" s="125"/>
      <c r="AB8" s="126"/>
      <c r="AC8" s="127">
        <f>AC9+AC10+AC11+AC12+AC13</f>
        <v>9282.8571570000004</v>
      </c>
      <c r="AD8" s="127"/>
      <c r="AE8" s="127"/>
      <c r="AF8" s="128"/>
    </row>
    <row r="9" spans="2:33" ht="30" customHeight="1" x14ac:dyDescent="0.2">
      <c r="B9" s="129" t="s">
        <v>1</v>
      </c>
      <c r="C9" s="123"/>
      <c r="D9" s="130" t="s">
        <v>70</v>
      </c>
      <c r="E9" s="130"/>
      <c r="F9" s="131" t="s">
        <v>2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23" t="s">
        <v>3</v>
      </c>
      <c r="U9" s="123"/>
      <c r="V9" s="124">
        <v>4.5</v>
      </c>
      <c r="W9" s="124"/>
      <c r="X9" s="124"/>
      <c r="Y9" s="125">
        <v>318.42</v>
      </c>
      <c r="Z9" s="125"/>
      <c r="AA9" s="125"/>
      <c r="AB9" s="126">
        <f>Y9*1.1857</f>
        <v>377.55059399999999</v>
      </c>
      <c r="AC9" s="132">
        <f>AB9*V9</f>
        <v>1698.9776729999999</v>
      </c>
      <c r="AD9" s="132"/>
      <c r="AE9" s="132"/>
      <c r="AF9" s="133"/>
      <c r="AG9" s="45"/>
    </row>
    <row r="10" spans="2:33" ht="30" customHeight="1" x14ac:dyDescent="0.2">
      <c r="B10" s="129" t="s">
        <v>72</v>
      </c>
      <c r="C10" s="123"/>
      <c r="D10" s="130" t="s">
        <v>70</v>
      </c>
      <c r="E10" s="130"/>
      <c r="F10" s="131" t="s">
        <v>81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23" t="s">
        <v>3</v>
      </c>
      <c r="U10" s="123"/>
      <c r="V10" s="124">
        <v>6</v>
      </c>
      <c r="W10" s="124"/>
      <c r="X10" s="124"/>
      <c r="Y10" s="125">
        <v>318.42</v>
      </c>
      <c r="Z10" s="125"/>
      <c r="AA10" s="125"/>
      <c r="AB10" s="126">
        <f t="shared" ref="AB10:AB29" si="0">Y10*1.1857</f>
        <v>377.55059399999999</v>
      </c>
      <c r="AC10" s="132">
        <f t="shared" ref="AC10:AC12" si="1">AB10*V10</f>
        <v>2265.3035639999998</v>
      </c>
      <c r="AD10" s="132"/>
      <c r="AE10" s="132"/>
      <c r="AF10" s="133"/>
      <c r="AG10" s="45"/>
    </row>
    <row r="11" spans="2:33" ht="30" customHeight="1" x14ac:dyDescent="0.2">
      <c r="B11" s="129" t="s">
        <v>73</v>
      </c>
      <c r="C11" s="123"/>
      <c r="D11" s="130" t="s">
        <v>63</v>
      </c>
      <c r="E11" s="130"/>
      <c r="F11" s="131" t="s">
        <v>17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23" t="s">
        <v>3</v>
      </c>
      <c r="U11" s="123"/>
      <c r="V11" s="124">
        <f>36*56</f>
        <v>2016</v>
      </c>
      <c r="W11" s="124"/>
      <c r="X11" s="124"/>
      <c r="Y11" s="125">
        <v>0.55000000000000004</v>
      </c>
      <c r="Z11" s="125"/>
      <c r="AA11" s="125"/>
      <c r="AB11" s="126">
        <f t="shared" si="0"/>
        <v>0.65213500000000002</v>
      </c>
      <c r="AC11" s="132">
        <f t="shared" si="1"/>
        <v>1314.70416</v>
      </c>
      <c r="AD11" s="132"/>
      <c r="AE11" s="132"/>
      <c r="AF11" s="133"/>
      <c r="AG11" s="45"/>
    </row>
    <row r="12" spans="2:33" ht="30" customHeight="1" x14ac:dyDescent="0.2">
      <c r="B12" s="129" t="s">
        <v>74</v>
      </c>
      <c r="C12" s="123"/>
      <c r="D12" s="130">
        <v>93588</v>
      </c>
      <c r="E12" s="130"/>
      <c r="F12" s="131" t="s">
        <v>18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23" t="s">
        <v>82</v>
      </c>
      <c r="U12" s="123"/>
      <c r="V12" s="124">
        <f>(V11*0.05)*10</f>
        <v>1008.0000000000001</v>
      </c>
      <c r="W12" s="124"/>
      <c r="X12" s="124"/>
      <c r="Y12" s="125">
        <v>1.59</v>
      </c>
      <c r="Z12" s="125"/>
      <c r="AA12" s="125"/>
      <c r="AB12" s="126">
        <f t="shared" si="0"/>
        <v>1.8852630000000001</v>
      </c>
      <c r="AC12" s="132">
        <f t="shared" si="1"/>
        <v>1900.3451040000004</v>
      </c>
      <c r="AD12" s="132"/>
      <c r="AE12" s="132"/>
      <c r="AF12" s="133"/>
      <c r="AG12" s="45"/>
    </row>
    <row r="13" spans="2:33" ht="30" customHeight="1" x14ac:dyDescent="0.2">
      <c r="B13" s="129" t="s">
        <v>87</v>
      </c>
      <c r="C13" s="123"/>
      <c r="D13" s="130" t="s">
        <v>86</v>
      </c>
      <c r="E13" s="130"/>
      <c r="F13" s="131" t="s">
        <v>88</v>
      </c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3" t="s">
        <v>3</v>
      </c>
      <c r="U13" s="123"/>
      <c r="V13" s="124">
        <v>2016</v>
      </c>
      <c r="W13" s="124"/>
      <c r="X13" s="124"/>
      <c r="Y13" s="125">
        <v>0.88</v>
      </c>
      <c r="Z13" s="125"/>
      <c r="AA13" s="125"/>
      <c r="AB13" s="126">
        <f t="shared" si="0"/>
        <v>1.0434159999999999</v>
      </c>
      <c r="AC13" s="132">
        <f t="shared" ref="AC13" si="2">AB13*V13</f>
        <v>2103.526656</v>
      </c>
      <c r="AD13" s="132"/>
      <c r="AE13" s="132"/>
      <c r="AF13" s="133"/>
      <c r="AG13" s="45"/>
    </row>
    <row r="14" spans="2:33" ht="30" customHeight="1" x14ac:dyDescent="0.2">
      <c r="B14" s="119">
        <v>2</v>
      </c>
      <c r="C14" s="120"/>
      <c r="D14" s="120"/>
      <c r="E14" s="120"/>
      <c r="F14" s="122" t="s">
        <v>76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3"/>
      <c r="U14" s="123"/>
      <c r="V14" s="153"/>
      <c r="W14" s="153"/>
      <c r="X14" s="153"/>
      <c r="Y14" s="125"/>
      <c r="Z14" s="125"/>
      <c r="AA14" s="125"/>
      <c r="AB14" s="126"/>
      <c r="AC14" s="127">
        <f>AC15+AC16</f>
        <v>29805.569320999999</v>
      </c>
      <c r="AD14" s="127"/>
      <c r="AE14" s="127"/>
      <c r="AF14" s="128"/>
      <c r="AG14" s="45"/>
    </row>
    <row r="15" spans="2:33" ht="30" customHeight="1" x14ac:dyDescent="0.2">
      <c r="B15" s="129" t="s">
        <v>4</v>
      </c>
      <c r="C15" s="123"/>
      <c r="D15" s="123">
        <v>25398</v>
      </c>
      <c r="E15" s="123"/>
      <c r="F15" s="131" t="s">
        <v>67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23" t="s">
        <v>80</v>
      </c>
      <c r="U15" s="123"/>
      <c r="V15" s="124">
        <v>1</v>
      </c>
      <c r="W15" s="124"/>
      <c r="X15" s="124"/>
      <c r="Y15" s="125">
        <v>2679.29</v>
      </c>
      <c r="Z15" s="125"/>
      <c r="AA15" s="125"/>
      <c r="AB15" s="126">
        <f t="shared" si="0"/>
        <v>3176.8341529999998</v>
      </c>
      <c r="AC15" s="134">
        <f>AB15*V15</f>
        <v>3176.8341529999998</v>
      </c>
      <c r="AD15" s="134"/>
      <c r="AE15" s="134"/>
      <c r="AF15" s="135"/>
      <c r="AG15" s="45"/>
    </row>
    <row r="16" spans="2:33" ht="30" customHeight="1" x14ac:dyDescent="0.2">
      <c r="B16" s="129" t="s">
        <v>5</v>
      </c>
      <c r="C16" s="123"/>
      <c r="D16" s="130" t="s">
        <v>61</v>
      </c>
      <c r="E16" s="130"/>
      <c r="F16" s="131" t="s">
        <v>62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23" t="s">
        <v>3</v>
      </c>
      <c r="U16" s="123"/>
      <c r="V16" s="124">
        <f>36*56</f>
        <v>2016</v>
      </c>
      <c r="W16" s="124"/>
      <c r="X16" s="124"/>
      <c r="Y16" s="125">
        <v>11.14</v>
      </c>
      <c r="Z16" s="125"/>
      <c r="AA16" s="125"/>
      <c r="AB16" s="126">
        <f t="shared" si="0"/>
        <v>13.208698</v>
      </c>
      <c r="AC16" s="134">
        <f>AB16*V16</f>
        <v>26628.735167999999</v>
      </c>
      <c r="AD16" s="134"/>
      <c r="AE16" s="134"/>
      <c r="AF16" s="135"/>
      <c r="AG16" s="45"/>
    </row>
    <row r="17" spans="2:37" ht="30" customHeight="1" x14ac:dyDescent="0.2">
      <c r="B17" s="119">
        <v>3</v>
      </c>
      <c r="C17" s="120"/>
      <c r="D17" s="120"/>
      <c r="E17" s="120"/>
      <c r="F17" s="122" t="s">
        <v>19</v>
      </c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3"/>
      <c r="U17" s="123"/>
      <c r="V17" s="153"/>
      <c r="W17" s="153"/>
      <c r="X17" s="153"/>
      <c r="Y17" s="125"/>
      <c r="Z17" s="125"/>
      <c r="AA17" s="125"/>
      <c r="AB17" s="126"/>
      <c r="AC17" s="127">
        <f>SUBTOTAL(9,AC18:AF18)</f>
        <v>94972.672879999984</v>
      </c>
      <c r="AD17" s="127"/>
      <c r="AE17" s="127"/>
      <c r="AF17" s="128"/>
      <c r="AG17" s="45"/>
    </row>
    <row r="18" spans="2:37" ht="30" customHeight="1" x14ac:dyDescent="0.2">
      <c r="B18" s="129" t="s">
        <v>6</v>
      </c>
      <c r="C18" s="123"/>
      <c r="D18" s="130" t="s">
        <v>64</v>
      </c>
      <c r="E18" s="130"/>
      <c r="F18" s="136" t="s">
        <v>55</v>
      </c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23" t="s">
        <v>3</v>
      </c>
      <c r="U18" s="123"/>
      <c r="V18" s="124">
        <f>(54*2)*2+(26*4)*2+(4*2)*4+16</f>
        <v>472</v>
      </c>
      <c r="W18" s="124"/>
      <c r="X18" s="124"/>
      <c r="Y18" s="125">
        <v>169.7</v>
      </c>
      <c r="Z18" s="125"/>
      <c r="AA18" s="125"/>
      <c r="AB18" s="126">
        <f t="shared" si="0"/>
        <v>201.21328999999997</v>
      </c>
      <c r="AC18" s="132">
        <f>AB18*V18</f>
        <v>94972.672879999984</v>
      </c>
      <c r="AD18" s="132"/>
      <c r="AE18" s="132"/>
      <c r="AF18" s="133"/>
      <c r="AG18" s="45"/>
    </row>
    <row r="19" spans="2:37" ht="30" customHeight="1" x14ac:dyDescent="0.2">
      <c r="B19" s="119">
        <v>4</v>
      </c>
      <c r="C19" s="120"/>
      <c r="D19" s="120"/>
      <c r="E19" s="120"/>
      <c r="F19" s="122" t="s">
        <v>20</v>
      </c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3"/>
      <c r="U19" s="123"/>
      <c r="V19" s="153"/>
      <c r="W19" s="153"/>
      <c r="X19" s="153"/>
      <c r="Y19" s="125"/>
      <c r="Z19" s="125"/>
      <c r="AA19" s="125"/>
      <c r="AB19" s="126"/>
      <c r="AC19" s="127">
        <f>SUBTOTAL(9,AC20:AF29)</f>
        <v>55472.120795999996</v>
      </c>
      <c r="AD19" s="127"/>
      <c r="AE19" s="127"/>
      <c r="AF19" s="128"/>
      <c r="AG19" s="45"/>
    </row>
    <row r="20" spans="2:37" ht="30" customHeight="1" x14ac:dyDescent="0.2">
      <c r="B20" s="129" t="s">
        <v>7</v>
      </c>
      <c r="C20" s="123"/>
      <c r="D20" s="137" t="s">
        <v>78</v>
      </c>
      <c r="E20" s="137"/>
      <c r="F20" s="136" t="s">
        <v>25</v>
      </c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23" t="s">
        <v>26</v>
      </c>
      <c r="U20" s="123"/>
      <c r="V20" s="124">
        <v>1</v>
      </c>
      <c r="W20" s="124"/>
      <c r="X20" s="124"/>
      <c r="Y20" s="125">
        <v>2942.01</v>
      </c>
      <c r="Z20" s="125"/>
      <c r="AA20" s="125"/>
      <c r="AB20" s="126">
        <f t="shared" si="0"/>
        <v>3488.341257</v>
      </c>
      <c r="AC20" s="132">
        <f>AB20*V20</f>
        <v>3488.341257</v>
      </c>
      <c r="AD20" s="132"/>
      <c r="AE20" s="132"/>
      <c r="AF20" s="133"/>
      <c r="AG20" s="45"/>
    </row>
    <row r="21" spans="2:37" ht="30" customHeight="1" x14ac:dyDescent="0.2">
      <c r="B21" s="129" t="s">
        <v>89</v>
      </c>
      <c r="C21" s="123"/>
      <c r="D21" s="130" t="s">
        <v>65</v>
      </c>
      <c r="E21" s="130"/>
      <c r="F21" s="136" t="s">
        <v>56</v>
      </c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23" t="s">
        <v>26</v>
      </c>
      <c r="U21" s="123"/>
      <c r="V21" s="124">
        <v>6</v>
      </c>
      <c r="W21" s="124"/>
      <c r="X21" s="124"/>
      <c r="Y21" s="125">
        <v>1338.75</v>
      </c>
      <c r="Z21" s="125"/>
      <c r="AA21" s="125"/>
      <c r="AB21" s="126">
        <f t="shared" si="0"/>
        <v>1587.355875</v>
      </c>
      <c r="AC21" s="132">
        <f t="shared" ref="AC21:AC29" si="3">AB21*V21</f>
        <v>9524.1352499999994</v>
      </c>
      <c r="AD21" s="132"/>
      <c r="AE21" s="132"/>
      <c r="AF21" s="133"/>
      <c r="AG21" s="45"/>
    </row>
    <row r="22" spans="2:37" ht="30" customHeight="1" x14ac:dyDescent="0.2">
      <c r="B22" s="129" t="s">
        <v>90</v>
      </c>
      <c r="C22" s="123"/>
      <c r="D22" s="130" t="s">
        <v>66</v>
      </c>
      <c r="E22" s="130"/>
      <c r="F22" s="136" t="s">
        <v>27</v>
      </c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23" t="s">
        <v>26</v>
      </c>
      <c r="U22" s="123"/>
      <c r="V22" s="124">
        <v>24</v>
      </c>
      <c r="W22" s="124"/>
      <c r="X22" s="124"/>
      <c r="Y22" s="125">
        <v>252.31</v>
      </c>
      <c r="Z22" s="125"/>
      <c r="AA22" s="125"/>
      <c r="AB22" s="126">
        <f t="shared" si="0"/>
        <v>299.16396700000001</v>
      </c>
      <c r="AC22" s="132">
        <f t="shared" si="3"/>
        <v>7179.9352080000008</v>
      </c>
      <c r="AD22" s="132"/>
      <c r="AE22" s="132"/>
      <c r="AF22" s="133"/>
      <c r="AG22" s="45"/>
    </row>
    <row r="23" spans="2:37" ht="30" customHeight="1" x14ac:dyDescent="0.2">
      <c r="B23" s="129" t="s">
        <v>91</v>
      </c>
      <c r="C23" s="123"/>
      <c r="D23" s="130" t="s">
        <v>79</v>
      </c>
      <c r="E23" s="130"/>
      <c r="F23" s="131" t="s">
        <v>57</v>
      </c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23" t="s">
        <v>10</v>
      </c>
      <c r="U23" s="123"/>
      <c r="V23" s="124">
        <v>650</v>
      </c>
      <c r="W23" s="124"/>
      <c r="X23" s="124"/>
      <c r="Y23" s="125">
        <v>26.16</v>
      </c>
      <c r="Z23" s="125"/>
      <c r="AA23" s="125"/>
      <c r="AB23" s="126">
        <f t="shared" si="0"/>
        <v>31.017911999999999</v>
      </c>
      <c r="AC23" s="132">
        <f t="shared" si="3"/>
        <v>20161.642799999998</v>
      </c>
      <c r="AD23" s="132"/>
      <c r="AE23" s="132"/>
      <c r="AF23" s="133"/>
      <c r="AG23" s="45"/>
      <c r="AJ23" s="37"/>
      <c r="AK23" s="37"/>
    </row>
    <row r="24" spans="2:37" ht="30" customHeight="1" x14ac:dyDescent="0.2">
      <c r="B24" s="129" t="s">
        <v>92</v>
      </c>
      <c r="C24" s="123"/>
      <c r="D24" s="138">
        <v>91930</v>
      </c>
      <c r="E24" s="130"/>
      <c r="F24" s="136" t="s">
        <v>58</v>
      </c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23" t="s">
        <v>10</v>
      </c>
      <c r="U24" s="123"/>
      <c r="V24" s="124">
        <v>1150</v>
      </c>
      <c r="W24" s="124"/>
      <c r="X24" s="124"/>
      <c r="Y24" s="125">
        <v>4.78</v>
      </c>
      <c r="Z24" s="125"/>
      <c r="AA24" s="125"/>
      <c r="AB24" s="126">
        <f t="shared" si="0"/>
        <v>5.6676460000000004</v>
      </c>
      <c r="AC24" s="132">
        <f t="shared" si="3"/>
        <v>6517.7929000000004</v>
      </c>
      <c r="AD24" s="132"/>
      <c r="AE24" s="132"/>
      <c r="AF24" s="133"/>
      <c r="AG24" s="45"/>
    </row>
    <row r="25" spans="2:37" ht="30" customHeight="1" x14ac:dyDescent="0.2">
      <c r="B25" s="129" t="s">
        <v>93</v>
      </c>
      <c r="C25" s="123"/>
      <c r="D25" s="130">
        <v>72250</v>
      </c>
      <c r="E25" s="130"/>
      <c r="F25" s="136" t="s">
        <v>59</v>
      </c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23" t="s">
        <v>10</v>
      </c>
      <c r="U25" s="123"/>
      <c r="V25" s="124">
        <v>650</v>
      </c>
      <c r="W25" s="124"/>
      <c r="X25" s="124"/>
      <c r="Y25" s="125">
        <v>8.01</v>
      </c>
      <c r="Z25" s="125"/>
      <c r="AA25" s="125"/>
      <c r="AB25" s="126">
        <f t="shared" si="0"/>
        <v>9.4974569999999989</v>
      </c>
      <c r="AC25" s="132">
        <f t="shared" si="3"/>
        <v>6173.3470499999994</v>
      </c>
      <c r="AD25" s="132"/>
      <c r="AE25" s="132"/>
      <c r="AF25" s="133"/>
      <c r="AG25" s="45"/>
    </row>
    <row r="26" spans="2:37" ht="30" customHeight="1" x14ac:dyDescent="0.2">
      <c r="B26" s="129" t="s">
        <v>94</v>
      </c>
      <c r="C26" s="123"/>
      <c r="D26" s="130" t="s">
        <v>71</v>
      </c>
      <c r="E26" s="130"/>
      <c r="F26" s="136" t="s">
        <v>68</v>
      </c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23" t="s">
        <v>26</v>
      </c>
      <c r="U26" s="123"/>
      <c r="V26" s="124">
        <v>1</v>
      </c>
      <c r="W26" s="124"/>
      <c r="X26" s="124"/>
      <c r="Y26" s="125">
        <v>410.13</v>
      </c>
      <c r="Z26" s="125"/>
      <c r="AA26" s="125"/>
      <c r="AB26" s="126">
        <f t="shared" si="0"/>
        <v>486.29114099999998</v>
      </c>
      <c r="AC26" s="132">
        <f t="shared" si="3"/>
        <v>486.29114099999998</v>
      </c>
      <c r="AD26" s="132"/>
      <c r="AE26" s="132"/>
      <c r="AF26" s="133"/>
      <c r="AG26" s="45"/>
    </row>
    <row r="27" spans="2:37" ht="30" customHeight="1" x14ac:dyDescent="0.2">
      <c r="B27" s="129" t="s">
        <v>95</v>
      </c>
      <c r="C27" s="123"/>
      <c r="D27" s="130">
        <v>34709</v>
      </c>
      <c r="E27" s="130"/>
      <c r="F27" s="131" t="s">
        <v>28</v>
      </c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23" t="s">
        <v>26</v>
      </c>
      <c r="U27" s="123"/>
      <c r="V27" s="124">
        <v>6</v>
      </c>
      <c r="W27" s="124"/>
      <c r="X27" s="124"/>
      <c r="Y27" s="125">
        <v>52</v>
      </c>
      <c r="Z27" s="125"/>
      <c r="AA27" s="125"/>
      <c r="AB27" s="126">
        <f t="shared" si="0"/>
        <v>61.656399999999998</v>
      </c>
      <c r="AC27" s="132">
        <f t="shared" si="3"/>
        <v>369.9384</v>
      </c>
      <c r="AD27" s="132"/>
      <c r="AE27" s="132"/>
      <c r="AF27" s="133"/>
      <c r="AG27" s="45"/>
    </row>
    <row r="28" spans="2:37" ht="30" customHeight="1" x14ac:dyDescent="0.2">
      <c r="B28" s="129" t="s">
        <v>96</v>
      </c>
      <c r="C28" s="123"/>
      <c r="D28" s="130">
        <v>2373</v>
      </c>
      <c r="E28" s="130"/>
      <c r="F28" s="131" t="s">
        <v>29</v>
      </c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23" t="s">
        <v>26</v>
      </c>
      <c r="U28" s="123"/>
      <c r="V28" s="124">
        <v>1</v>
      </c>
      <c r="W28" s="124"/>
      <c r="X28" s="124"/>
      <c r="Y28" s="125">
        <v>90.7</v>
      </c>
      <c r="Z28" s="125"/>
      <c r="AA28" s="125"/>
      <c r="AB28" s="126">
        <f t="shared" si="0"/>
        <v>107.54299</v>
      </c>
      <c r="AC28" s="132">
        <f t="shared" si="3"/>
        <v>107.54299</v>
      </c>
      <c r="AD28" s="132"/>
      <c r="AE28" s="132"/>
      <c r="AF28" s="133"/>
      <c r="AG28" s="45"/>
    </row>
    <row r="29" spans="2:37" ht="30" customHeight="1" x14ac:dyDescent="0.2">
      <c r="B29" s="129" t="s">
        <v>97</v>
      </c>
      <c r="C29" s="123"/>
      <c r="D29" s="130">
        <v>83447</v>
      </c>
      <c r="E29" s="130"/>
      <c r="F29" s="131" t="s">
        <v>30</v>
      </c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23" t="s">
        <v>26</v>
      </c>
      <c r="U29" s="123"/>
      <c r="V29" s="124">
        <v>8</v>
      </c>
      <c r="W29" s="124"/>
      <c r="X29" s="124"/>
      <c r="Y29" s="125">
        <v>154.25</v>
      </c>
      <c r="Z29" s="125"/>
      <c r="AA29" s="125"/>
      <c r="AB29" s="126">
        <f t="shared" si="0"/>
        <v>182.89422500000001</v>
      </c>
      <c r="AC29" s="132">
        <f t="shared" si="3"/>
        <v>1463.1538</v>
      </c>
      <c r="AD29" s="132"/>
      <c r="AE29" s="132"/>
      <c r="AF29" s="133"/>
      <c r="AG29" s="45"/>
    </row>
    <row r="30" spans="2:37" s="1" customFormat="1" ht="30" customHeight="1" thickBot="1" x14ac:dyDescent="0.25">
      <c r="B30" s="154"/>
      <c r="C30" s="155"/>
      <c r="D30" s="155"/>
      <c r="E30" s="155"/>
      <c r="F30" s="139" t="s">
        <v>8</v>
      </c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40"/>
      <c r="AC30" s="141">
        <f>AC19+AC17+AC14+AC8</f>
        <v>189533.22015399995</v>
      </c>
      <c r="AD30" s="141"/>
      <c r="AE30" s="141"/>
      <c r="AF30" s="142"/>
      <c r="AG30" s="45"/>
    </row>
    <row r="31" spans="2:37" s="1" customFormat="1" ht="31.5" customHeight="1" thickTop="1" x14ac:dyDescent="0.2">
      <c r="B31" s="143"/>
      <c r="C31" s="144"/>
      <c r="D31" s="144"/>
      <c r="E31" s="144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6"/>
      <c r="AD31" s="146"/>
      <c r="AE31" s="146"/>
      <c r="AF31" s="147"/>
    </row>
    <row r="32" spans="2:37" s="1" customFormat="1" ht="31.5" customHeight="1" x14ac:dyDescent="0.2">
      <c r="B32" s="143"/>
      <c r="C32" s="144"/>
      <c r="D32" s="144"/>
      <c r="E32" s="144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6"/>
      <c r="AD32" s="146"/>
      <c r="AE32" s="146"/>
      <c r="AF32" s="147"/>
    </row>
    <row r="33" spans="2:32" s="1" customFormat="1" ht="31.5" customHeight="1" x14ac:dyDescent="0.2">
      <c r="B33" s="143"/>
      <c r="C33" s="144"/>
      <c r="D33" s="144"/>
      <c r="E33" s="144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6"/>
      <c r="AD33" s="146"/>
      <c r="AE33" s="146"/>
      <c r="AF33" s="147"/>
    </row>
    <row r="34" spans="2:32" s="1" customFormat="1" ht="31.5" customHeight="1" x14ac:dyDescent="0.2">
      <c r="B34" s="143"/>
      <c r="C34" s="144"/>
      <c r="D34" s="144"/>
      <c r="E34" s="144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6"/>
      <c r="AD34" s="146"/>
      <c r="AE34" s="146"/>
      <c r="AF34" s="147"/>
    </row>
    <row r="35" spans="2:32" s="1" customFormat="1" ht="31.5" customHeight="1" x14ac:dyDescent="0.2">
      <c r="B35" s="143"/>
      <c r="C35" s="144"/>
      <c r="D35" s="144"/>
      <c r="E35" s="144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6"/>
      <c r="AD35" s="146"/>
      <c r="AE35" s="146"/>
      <c r="AF35" s="147"/>
    </row>
    <row r="36" spans="2:32" ht="24.95" customHeight="1" thickBot="1" x14ac:dyDescent="0.3">
      <c r="B36" s="148"/>
      <c r="C36" s="149"/>
      <c r="D36" s="149"/>
      <c r="E36" s="150"/>
      <c r="F36" s="150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2"/>
    </row>
    <row r="37" spans="2:32" ht="24.95" customHeight="1" thickTop="1" x14ac:dyDescent="0.2"/>
    <row r="38" spans="2:32" ht="24.95" customHeight="1" x14ac:dyDescent="0.2"/>
  </sheetData>
  <mergeCells count="176">
    <mergeCell ref="Y4:AF4"/>
    <mergeCell ref="E4:X4"/>
    <mergeCell ref="F10:S10"/>
    <mergeCell ref="T10:U10"/>
    <mergeCell ref="V10:X10"/>
    <mergeCell ref="Y10:AA10"/>
    <mergeCell ref="AC10:AF10"/>
    <mergeCell ref="Y5:AA5"/>
    <mergeCell ref="AC5:AF5"/>
    <mergeCell ref="D7:E7"/>
    <mergeCell ref="E5:X5"/>
    <mergeCell ref="D8:E8"/>
    <mergeCell ref="T7:U7"/>
    <mergeCell ref="B28:C28"/>
    <mergeCell ref="B30:C30"/>
    <mergeCell ref="F29:S29"/>
    <mergeCell ref="D10:E10"/>
    <mergeCell ref="B22:C22"/>
    <mergeCell ref="D22:E22"/>
    <mergeCell ref="B29:C29"/>
    <mergeCell ref="F12:S12"/>
    <mergeCell ref="B23:C23"/>
    <mergeCell ref="D26:E26"/>
    <mergeCell ref="F23:S23"/>
    <mergeCell ref="F27:S27"/>
    <mergeCell ref="F28:S28"/>
    <mergeCell ref="D30:E30"/>
    <mergeCell ref="B8:C8"/>
    <mergeCell ref="B7:C7"/>
    <mergeCell ref="B9:C9"/>
    <mergeCell ref="B24:C24"/>
    <mergeCell ref="B25:C25"/>
    <mergeCell ref="B26:C26"/>
    <mergeCell ref="B27:C27"/>
    <mergeCell ref="E3:X3"/>
    <mergeCell ref="F13:S13"/>
    <mergeCell ref="F11:S11"/>
    <mergeCell ref="T14:U14"/>
    <mergeCell ref="V14:X14"/>
    <mergeCell ref="V15:X15"/>
    <mergeCell ref="D14:E14"/>
    <mergeCell ref="F14:S14"/>
    <mergeCell ref="D12:E12"/>
    <mergeCell ref="V22:X22"/>
    <mergeCell ref="Y15:AA15"/>
    <mergeCell ref="AC15:AF15"/>
    <mergeCell ref="B21:C21"/>
    <mergeCell ref="B16:C16"/>
    <mergeCell ref="B17:C17"/>
    <mergeCell ref="AC17:AF17"/>
    <mergeCell ref="AC16:AF16"/>
    <mergeCell ref="B20:C20"/>
    <mergeCell ref="D20:E20"/>
    <mergeCell ref="F20:S20"/>
    <mergeCell ref="T20:U20"/>
    <mergeCell ref="D21:E21"/>
    <mergeCell ref="AC20:AF20"/>
    <mergeCell ref="F16:S16"/>
    <mergeCell ref="T16:U16"/>
    <mergeCell ref="Y20:AA20"/>
    <mergeCell ref="B1:AF1"/>
    <mergeCell ref="AC3:AF3"/>
    <mergeCell ref="Y3:AA3"/>
    <mergeCell ref="B19:C19"/>
    <mergeCell ref="D19:E19"/>
    <mergeCell ref="F19:S19"/>
    <mergeCell ref="B18:C18"/>
    <mergeCell ref="F9:S9"/>
    <mergeCell ref="B12:C12"/>
    <mergeCell ref="B13:C13"/>
    <mergeCell ref="Y9:AA9"/>
    <mergeCell ref="AC9:AF9"/>
    <mergeCell ref="T13:U13"/>
    <mergeCell ref="AC13:AF13"/>
    <mergeCell ref="V13:X13"/>
    <mergeCell ref="F8:S8"/>
    <mergeCell ref="B11:C11"/>
    <mergeCell ref="B15:C15"/>
    <mergeCell ref="B2:AF2"/>
    <mergeCell ref="T8:U8"/>
    <mergeCell ref="V8:X8"/>
    <mergeCell ref="D17:E17"/>
    <mergeCell ref="F17:S17"/>
    <mergeCell ref="D16:E16"/>
    <mergeCell ref="AC30:AF30"/>
    <mergeCell ref="F30:AA30"/>
    <mergeCell ref="V7:X7"/>
    <mergeCell ref="Y7:AA7"/>
    <mergeCell ref="AC7:AF7"/>
    <mergeCell ref="Y13:AA13"/>
    <mergeCell ref="AC22:AF22"/>
    <mergeCell ref="AC21:AF21"/>
    <mergeCell ref="F26:S26"/>
    <mergeCell ref="AC19:AF19"/>
    <mergeCell ref="Y18:AA18"/>
    <mergeCell ref="V16:X16"/>
    <mergeCell ref="Y16:AA16"/>
    <mergeCell ref="AC14:AF14"/>
    <mergeCell ref="F22:S22"/>
    <mergeCell ref="T22:U22"/>
    <mergeCell ref="Y11:AA11"/>
    <mergeCell ref="V9:X9"/>
    <mergeCell ref="V12:X12"/>
    <mergeCell ref="Y12:AA12"/>
    <mergeCell ref="AC12:AF12"/>
    <mergeCell ref="F7:S7"/>
    <mergeCell ref="Y8:AA8"/>
    <mergeCell ref="AC8:AF8"/>
    <mergeCell ref="AC11:AF11"/>
    <mergeCell ref="V11:X11"/>
    <mergeCell ref="D11:E11"/>
    <mergeCell ref="T11:U11"/>
    <mergeCell ref="T9:U9"/>
    <mergeCell ref="AC18:AF18"/>
    <mergeCell ref="V18:X18"/>
    <mergeCell ref="V20:X20"/>
    <mergeCell ref="B14:C14"/>
    <mergeCell ref="D18:E18"/>
    <mergeCell ref="B10:C10"/>
    <mergeCell ref="Y14:AA14"/>
    <mergeCell ref="T17:U17"/>
    <mergeCell ref="V17:X17"/>
    <mergeCell ref="Y17:AA17"/>
    <mergeCell ref="Y19:AA19"/>
    <mergeCell ref="V19:X19"/>
    <mergeCell ref="T19:U19"/>
    <mergeCell ref="T12:U12"/>
    <mergeCell ref="T15:U15"/>
    <mergeCell ref="D15:E15"/>
    <mergeCell ref="F15:S15"/>
    <mergeCell ref="D13:E13"/>
    <mergeCell ref="D9:E9"/>
    <mergeCell ref="Y22:AA22"/>
    <mergeCell ref="F21:S21"/>
    <mergeCell ref="T21:U21"/>
    <mergeCell ref="V21:X21"/>
    <mergeCell ref="Y21:AA21"/>
    <mergeCell ref="T18:U18"/>
    <mergeCell ref="F18:S18"/>
    <mergeCell ref="AC26:AF26"/>
    <mergeCell ref="AC27:AF27"/>
    <mergeCell ref="AC23:AF23"/>
    <mergeCell ref="F24:S24"/>
    <mergeCell ref="F25:S25"/>
    <mergeCell ref="T23:U23"/>
    <mergeCell ref="T24:U24"/>
    <mergeCell ref="T25:U25"/>
    <mergeCell ref="AC28:AF28"/>
    <mergeCell ref="AC29:AF29"/>
    <mergeCell ref="Y24:AA24"/>
    <mergeCell ref="Y25:AA25"/>
    <mergeCell ref="V28:X28"/>
    <mergeCell ref="V27:X27"/>
    <mergeCell ref="V24:X24"/>
    <mergeCell ref="V25:X25"/>
    <mergeCell ref="V26:X26"/>
    <mergeCell ref="Y26:AA26"/>
    <mergeCell ref="Y27:AA27"/>
    <mergeCell ref="AC24:AF24"/>
    <mergeCell ref="AC25:AF25"/>
    <mergeCell ref="E36:F36"/>
    <mergeCell ref="D23:E23"/>
    <mergeCell ref="Y23:AA23"/>
    <mergeCell ref="V23:X23"/>
    <mergeCell ref="Y28:AA28"/>
    <mergeCell ref="Y29:AA29"/>
    <mergeCell ref="D29:E29"/>
    <mergeCell ref="V29:X29"/>
    <mergeCell ref="D27:E27"/>
    <mergeCell ref="D28:E28"/>
    <mergeCell ref="T29:U29"/>
    <mergeCell ref="D24:E24"/>
    <mergeCell ref="D25:E25"/>
    <mergeCell ref="T26:U26"/>
    <mergeCell ref="T27:U27"/>
    <mergeCell ref="T28:U28"/>
  </mergeCells>
  <pageMargins left="0.51181102362204722" right="0.51181102362204722" top="1.5748031496062993" bottom="0.39370078740157483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8"/>
  <sheetViews>
    <sheetView topLeftCell="A13" workbookViewId="0">
      <selection activeCell="L7" sqref="L7"/>
    </sheetView>
  </sheetViews>
  <sheetFormatPr defaultRowHeight="12.75" x14ac:dyDescent="0.2"/>
  <cols>
    <col min="1" max="1" width="9" customWidth="1"/>
    <col min="2" max="2" width="41.7109375" customWidth="1"/>
    <col min="3" max="8" width="17.7109375" customWidth="1"/>
    <col min="9" max="9" width="18.7109375" customWidth="1"/>
    <col min="10" max="10" width="13.42578125" customWidth="1"/>
    <col min="11" max="11" width="13.28515625" customWidth="1"/>
  </cols>
  <sheetData>
    <row r="1" spans="1:14" ht="9.75" customHeight="1" thickBot="1" x14ac:dyDescent="0.25"/>
    <row r="2" spans="1:14" ht="45" x14ac:dyDescent="0.2">
      <c r="A2" s="99" t="s">
        <v>60</v>
      </c>
      <c r="B2" s="100"/>
      <c r="C2" s="100"/>
      <c r="D2" s="100"/>
      <c r="E2" s="100"/>
      <c r="F2" s="100"/>
      <c r="G2" s="100"/>
      <c r="H2" s="100"/>
      <c r="I2" s="101"/>
    </row>
    <row r="3" spans="1:14" ht="24.95" customHeight="1" x14ac:dyDescent="0.2">
      <c r="A3" s="51" t="s">
        <v>31</v>
      </c>
      <c r="B3" s="2"/>
      <c r="C3" s="52"/>
      <c r="D3" s="52"/>
      <c r="E3" s="52"/>
      <c r="F3" s="52"/>
      <c r="G3" s="52"/>
      <c r="H3" s="52"/>
      <c r="I3" s="53"/>
      <c r="J3" s="8"/>
      <c r="K3" s="8"/>
      <c r="L3" s="9"/>
      <c r="M3" s="10"/>
      <c r="N3" s="1"/>
    </row>
    <row r="4" spans="1:14" ht="20.100000000000001" customHeight="1" x14ac:dyDescent="0.2">
      <c r="A4" s="54" t="s">
        <v>32</v>
      </c>
      <c r="B4" s="2" t="s">
        <v>51</v>
      </c>
      <c r="C4" s="52"/>
      <c r="D4" s="52"/>
      <c r="E4" s="52"/>
      <c r="F4" s="52"/>
      <c r="G4" s="52"/>
      <c r="H4" s="52"/>
      <c r="I4" s="55"/>
      <c r="J4" s="8"/>
      <c r="K4" s="8"/>
      <c r="L4" s="9"/>
      <c r="M4" s="10"/>
      <c r="N4" s="1"/>
    </row>
    <row r="5" spans="1:14" ht="20.100000000000001" customHeight="1" x14ac:dyDescent="0.2">
      <c r="A5" s="54" t="s">
        <v>33</v>
      </c>
      <c r="B5" s="2" t="str">
        <f>'Orçamento Campo Grama Sintética'!E5</f>
        <v>Rua Osvaldo Ferraz s/n</v>
      </c>
      <c r="C5" s="56"/>
      <c r="D5" s="56"/>
      <c r="E5" s="56"/>
      <c r="F5" s="56"/>
      <c r="G5" s="56"/>
      <c r="H5" s="57" t="s">
        <v>34</v>
      </c>
      <c r="I5" s="58">
        <v>43244</v>
      </c>
      <c r="J5" s="12"/>
      <c r="K5" s="12"/>
      <c r="L5" s="9"/>
      <c r="M5" s="10"/>
      <c r="N5" s="1"/>
    </row>
    <row r="6" spans="1:14" ht="20.100000000000001" customHeight="1" thickBot="1" x14ac:dyDescent="0.25">
      <c r="A6" s="54"/>
      <c r="B6" s="2"/>
      <c r="C6" s="56"/>
      <c r="D6" s="56"/>
      <c r="E6" s="56"/>
      <c r="F6" s="56"/>
      <c r="G6" s="56"/>
      <c r="H6" s="57"/>
      <c r="I6" s="58"/>
      <c r="J6" s="12"/>
      <c r="K6" s="12"/>
      <c r="L6" s="9"/>
      <c r="M6" s="10"/>
      <c r="N6" s="1"/>
    </row>
    <row r="7" spans="1:14" ht="26.25" customHeight="1" thickTop="1" thickBot="1" x14ac:dyDescent="0.25">
      <c r="A7" s="109" t="s">
        <v>35</v>
      </c>
      <c r="B7" s="110"/>
      <c r="C7" s="102" t="s">
        <v>52</v>
      </c>
      <c r="D7" s="103"/>
      <c r="E7" s="104" t="s">
        <v>53</v>
      </c>
      <c r="F7" s="105"/>
      <c r="G7" s="106" t="s">
        <v>54</v>
      </c>
      <c r="H7" s="106"/>
      <c r="I7" s="107" t="s">
        <v>8</v>
      </c>
    </row>
    <row r="8" spans="1:14" s="1" customFormat="1" ht="25.5" customHeight="1" thickTop="1" thickBot="1" x14ac:dyDescent="0.25">
      <c r="A8" s="111"/>
      <c r="B8" s="112"/>
      <c r="C8" s="13">
        <v>1</v>
      </c>
      <c r="D8" s="49">
        <v>2</v>
      </c>
      <c r="E8" s="48">
        <v>1</v>
      </c>
      <c r="F8" s="49">
        <v>2</v>
      </c>
      <c r="G8" s="50">
        <v>1</v>
      </c>
      <c r="H8" s="50">
        <v>2</v>
      </c>
      <c r="I8" s="108"/>
    </row>
    <row r="9" spans="1:14" s="1" customFormat="1" ht="35.1" customHeight="1" thickTop="1" x14ac:dyDescent="0.2">
      <c r="A9" s="59" t="s">
        <v>36</v>
      </c>
      <c r="B9" s="14" t="str">
        <f>'Orçamento Campo Grama Sintética'!F8</f>
        <v>SERVIÇOS PRELIMINARES</v>
      </c>
      <c r="C9" s="36">
        <f>I9*1</f>
        <v>9282.8571570000004</v>
      </c>
      <c r="D9" s="16"/>
      <c r="E9" s="15"/>
      <c r="F9" s="16"/>
      <c r="G9" s="17"/>
      <c r="H9" s="17"/>
      <c r="I9" s="60">
        <f>'Orçamento Campo Grama Sintética'!AC8</f>
        <v>9282.8571570000004</v>
      </c>
      <c r="J9" s="8"/>
      <c r="K9" s="8"/>
    </row>
    <row r="10" spans="1:14" s="1" customFormat="1" ht="35.1" customHeight="1" x14ac:dyDescent="0.2">
      <c r="A10" s="61" t="s">
        <v>37</v>
      </c>
      <c r="B10" s="22" t="str">
        <f>'Orçamento Campo Grama Sintética'!F14</f>
        <v>SERVIÇOS COMPLEMENTARES</v>
      </c>
      <c r="C10" s="19"/>
      <c r="D10" s="20">
        <f>I10*0.2</f>
        <v>5961.1140000000005</v>
      </c>
      <c r="E10" s="19">
        <f>I10*0.6</f>
        <v>17883.342000000001</v>
      </c>
      <c r="F10" s="20">
        <f>I10*0.2</f>
        <v>5961.1140000000005</v>
      </c>
      <c r="G10" s="21"/>
      <c r="H10" s="21"/>
      <c r="I10" s="62">
        <v>29805.57</v>
      </c>
      <c r="J10" s="8"/>
      <c r="K10" s="8"/>
    </row>
    <row r="11" spans="1:14" s="1" customFormat="1" ht="35.1" customHeight="1" x14ac:dyDescent="0.2">
      <c r="A11" s="61" t="s">
        <v>38</v>
      </c>
      <c r="B11" s="18" t="str">
        <f>'Orçamento Campo Grama Sintética'!F17</f>
        <v>FECHAMENTOS</v>
      </c>
      <c r="C11" s="19"/>
      <c r="D11" s="20">
        <f>I11*0.3</f>
        <v>28491.801863999994</v>
      </c>
      <c r="E11" s="19">
        <f>I11*0.5</f>
        <v>47486.336439999992</v>
      </c>
      <c r="F11" s="20">
        <f>I11*0.2</f>
        <v>18994.534575999998</v>
      </c>
      <c r="G11" s="21"/>
      <c r="H11" s="21"/>
      <c r="I11" s="62">
        <f>'Orçamento Campo Grama Sintética'!AC17</f>
        <v>94972.672879999984</v>
      </c>
      <c r="J11" s="8"/>
      <c r="K11" s="8"/>
    </row>
    <row r="12" spans="1:14" s="1" customFormat="1" ht="35.1" customHeight="1" x14ac:dyDescent="0.2">
      <c r="A12" s="61" t="s">
        <v>39</v>
      </c>
      <c r="B12" s="22" t="str">
        <f>'Orçamento Campo Grama Sintética'!F19</f>
        <v>ILUMINAÇÃO</v>
      </c>
      <c r="C12" s="19"/>
      <c r="D12" s="20">
        <f>I12*0.2</f>
        <v>11094.4241592</v>
      </c>
      <c r="E12" s="19">
        <f>I12*0.3</f>
        <v>16641.636238799998</v>
      </c>
      <c r="F12" s="20">
        <f>I12*0.5</f>
        <v>27736.060397999998</v>
      </c>
      <c r="G12" s="21"/>
      <c r="H12" s="21"/>
      <c r="I12" s="62">
        <f>'Orçamento Campo Grama Sintética'!AC19</f>
        <v>55472.120795999996</v>
      </c>
      <c r="J12" s="8"/>
      <c r="K12" s="8"/>
    </row>
    <row r="13" spans="1:14" s="1" customFormat="1" ht="35.1" customHeight="1" x14ac:dyDescent="0.2">
      <c r="A13" s="61" t="s">
        <v>40</v>
      </c>
      <c r="B13" s="22"/>
      <c r="C13" s="19"/>
      <c r="D13" s="20"/>
      <c r="E13" s="19"/>
      <c r="F13" s="20"/>
      <c r="G13" s="21"/>
      <c r="H13" s="21"/>
      <c r="I13" s="62"/>
      <c r="J13" s="8"/>
      <c r="K13" s="8"/>
    </row>
    <row r="14" spans="1:14" s="1" customFormat="1" ht="35.1" customHeight="1" x14ac:dyDescent="0.2">
      <c r="A14" s="63" t="s">
        <v>41</v>
      </c>
      <c r="B14" s="23"/>
      <c r="C14" s="19"/>
      <c r="D14" s="20"/>
      <c r="E14" s="19"/>
      <c r="F14" s="20"/>
      <c r="G14" s="21"/>
      <c r="H14" s="21"/>
      <c r="I14" s="64"/>
      <c r="J14" s="8"/>
      <c r="K14" s="8"/>
    </row>
    <row r="15" spans="1:14" s="1" customFormat="1" ht="35.1" customHeight="1" x14ac:dyDescent="0.2">
      <c r="A15" s="63" t="s">
        <v>42</v>
      </c>
      <c r="B15" s="23"/>
      <c r="C15" s="19"/>
      <c r="D15" s="20"/>
      <c r="E15" s="19"/>
      <c r="F15" s="20"/>
      <c r="G15" s="21"/>
      <c r="H15" s="21"/>
      <c r="I15" s="64"/>
      <c r="J15" s="8"/>
      <c r="K15" s="8"/>
    </row>
    <row r="16" spans="1:14" s="1" customFormat="1" ht="35.1" customHeight="1" x14ac:dyDescent="0.2">
      <c r="A16" s="63" t="s">
        <v>43</v>
      </c>
      <c r="B16" s="23"/>
      <c r="C16" s="19"/>
      <c r="D16" s="20"/>
      <c r="E16" s="19"/>
      <c r="F16" s="20"/>
      <c r="G16" s="21"/>
      <c r="H16" s="21"/>
      <c r="I16" s="64"/>
      <c r="J16" s="8"/>
      <c r="K16" s="8"/>
    </row>
    <row r="17" spans="1:11" s="1" customFormat="1" ht="35.1" customHeight="1" x14ac:dyDescent="0.2">
      <c r="A17" s="63" t="s">
        <v>44</v>
      </c>
      <c r="B17" s="23"/>
      <c r="C17" s="19"/>
      <c r="D17" s="20"/>
      <c r="E17" s="19"/>
      <c r="F17" s="20"/>
      <c r="G17" s="21"/>
      <c r="H17" s="21"/>
      <c r="I17" s="64"/>
      <c r="J17" s="8"/>
      <c r="K17" s="8"/>
    </row>
    <row r="18" spans="1:11" s="1" customFormat="1" ht="30" customHeight="1" x14ac:dyDescent="0.2">
      <c r="A18" s="63"/>
      <c r="B18" s="24"/>
      <c r="C18" s="19"/>
      <c r="D18" s="20"/>
      <c r="E18" s="19"/>
      <c r="F18" s="20"/>
      <c r="G18" s="21"/>
      <c r="H18" s="21"/>
      <c r="I18" s="64"/>
      <c r="J18" s="8"/>
      <c r="K18" s="8"/>
    </row>
    <row r="19" spans="1:11" s="1" customFormat="1" ht="4.5" customHeight="1" thickBot="1" x14ac:dyDescent="0.25">
      <c r="A19" s="65"/>
      <c r="B19" s="25"/>
      <c r="C19" s="19"/>
      <c r="D19" s="21"/>
      <c r="E19" s="21"/>
      <c r="F19" s="21"/>
      <c r="G19" s="21"/>
      <c r="H19" s="21"/>
      <c r="I19" s="66"/>
      <c r="J19" s="8"/>
      <c r="K19" s="8"/>
    </row>
    <row r="20" spans="1:11" s="1" customFormat="1" ht="5.25" customHeight="1" thickTop="1" thickBot="1" x14ac:dyDescent="0.25">
      <c r="A20" s="67"/>
      <c r="B20" s="2"/>
      <c r="C20" s="2"/>
      <c r="D20" s="2"/>
      <c r="E20" s="2"/>
      <c r="F20" s="2"/>
      <c r="G20" s="2"/>
      <c r="H20" s="2"/>
      <c r="I20" s="68"/>
    </row>
    <row r="21" spans="1:11" s="1" customFormat="1" ht="30" customHeight="1" thickTop="1" thickBot="1" x14ac:dyDescent="0.25">
      <c r="A21" s="69"/>
      <c r="B21" s="26" t="s">
        <v>45</v>
      </c>
      <c r="C21" s="27"/>
      <c r="D21" s="27">
        <f>C9+D10+D11+D12</f>
        <v>54830.19718019999</v>
      </c>
      <c r="E21" s="27"/>
      <c r="F21" s="27">
        <f>E10+F10+F11+E11+E12+F12</f>
        <v>134703.02365279998</v>
      </c>
      <c r="G21" s="27">
        <f>SUM(G9:G19)</f>
        <v>0</v>
      </c>
      <c r="H21" s="27">
        <f>SUM(H9:H19)</f>
        <v>0</v>
      </c>
      <c r="I21" s="70">
        <f>SUM(I9:I19)</f>
        <v>189533.22083299997</v>
      </c>
      <c r="J21" s="9"/>
    </row>
    <row r="22" spans="1:11" s="1" customFormat="1" ht="30" customHeight="1" thickBot="1" x14ac:dyDescent="0.25">
      <c r="A22" s="71"/>
      <c r="B22" s="28" t="s">
        <v>46</v>
      </c>
      <c r="C22" s="29"/>
      <c r="D22" s="29">
        <f>C22+D21</f>
        <v>54830.19718019999</v>
      </c>
      <c r="E22" s="29"/>
      <c r="F22" s="29">
        <f>F21+D22</f>
        <v>189533.22083299997</v>
      </c>
      <c r="G22" s="29">
        <f>F22+G21</f>
        <v>189533.22083299997</v>
      </c>
      <c r="H22" s="29">
        <f>G22+H21</f>
        <v>189533.22083299997</v>
      </c>
      <c r="I22" s="72">
        <f>SUM(C21:H21)</f>
        <v>189533.22083299997</v>
      </c>
      <c r="J22" s="11"/>
    </row>
    <row r="23" spans="1:11" s="1" customFormat="1" ht="6" customHeight="1" thickTop="1" x14ac:dyDescent="0.2">
      <c r="A23" s="67"/>
      <c r="B23" s="30"/>
      <c r="C23" s="31"/>
      <c r="D23" s="31"/>
      <c r="E23" s="31"/>
      <c r="F23" s="31"/>
      <c r="G23" s="31"/>
      <c r="H23" s="31"/>
      <c r="I23" s="73"/>
      <c r="J23" s="11"/>
    </row>
    <row r="24" spans="1:11" s="1" customFormat="1" ht="20.100000000000001" customHeight="1" x14ac:dyDescent="0.2">
      <c r="A24" s="67"/>
      <c r="B24" s="32" t="s">
        <v>47</v>
      </c>
      <c r="C24" s="33">
        <f t="shared" ref="C24:H25" si="0">C21/$I$22</f>
        <v>0</v>
      </c>
      <c r="D24" s="33">
        <f t="shared" si="0"/>
        <v>0.28929069499911864</v>
      </c>
      <c r="E24" s="33">
        <f t="shared" si="0"/>
        <v>0</v>
      </c>
      <c r="F24" s="33">
        <f t="shared" si="0"/>
        <v>0.71070930500088136</v>
      </c>
      <c r="G24" s="33">
        <f t="shared" si="0"/>
        <v>0</v>
      </c>
      <c r="H24" s="33">
        <f t="shared" si="0"/>
        <v>0</v>
      </c>
      <c r="I24" s="74">
        <f>SUM(C24:H24)</f>
        <v>1</v>
      </c>
    </row>
    <row r="25" spans="1:11" s="1" customFormat="1" ht="20.100000000000001" customHeight="1" thickBot="1" x14ac:dyDescent="0.25">
      <c r="A25" s="75"/>
      <c r="B25" s="34" t="s">
        <v>48</v>
      </c>
      <c r="C25" s="35">
        <f t="shared" si="0"/>
        <v>0</v>
      </c>
      <c r="D25" s="35">
        <f t="shared" si="0"/>
        <v>0.28929069499911864</v>
      </c>
      <c r="E25" s="35">
        <f t="shared" si="0"/>
        <v>0</v>
      </c>
      <c r="F25" s="35">
        <f t="shared" si="0"/>
        <v>1</v>
      </c>
      <c r="G25" s="35">
        <f t="shared" si="0"/>
        <v>1</v>
      </c>
      <c r="H25" s="35">
        <f t="shared" si="0"/>
        <v>1</v>
      </c>
      <c r="I25" s="76"/>
    </row>
    <row r="26" spans="1:11" ht="9" customHeight="1" thickTop="1" x14ac:dyDescent="0.2">
      <c r="A26" s="77"/>
      <c r="B26" s="56"/>
      <c r="C26" s="56"/>
      <c r="D26" s="56"/>
      <c r="E26" s="56"/>
      <c r="F26" s="56"/>
      <c r="G26" s="56"/>
      <c r="H26" s="56"/>
      <c r="I26" s="55"/>
    </row>
    <row r="27" spans="1:11" x14ac:dyDescent="0.2">
      <c r="A27" s="77"/>
      <c r="B27" s="56"/>
      <c r="C27" s="56"/>
      <c r="D27" s="56"/>
      <c r="E27" s="56"/>
      <c r="F27" s="56"/>
      <c r="G27" s="56"/>
      <c r="H27" s="56"/>
      <c r="I27" s="55"/>
    </row>
    <row r="28" spans="1:11" x14ac:dyDescent="0.2">
      <c r="A28" s="77"/>
      <c r="B28" s="78"/>
      <c r="C28" s="56"/>
      <c r="D28" s="56"/>
      <c r="E28" s="56"/>
      <c r="F28" s="56"/>
      <c r="G28" s="56"/>
      <c r="H28" s="56"/>
      <c r="I28" s="55"/>
    </row>
    <row r="29" spans="1:11" x14ac:dyDescent="0.2">
      <c r="A29" s="77"/>
      <c r="B29" s="56"/>
      <c r="C29" s="56"/>
      <c r="D29" s="56"/>
      <c r="E29" s="56"/>
      <c r="F29" s="56"/>
      <c r="G29" s="56"/>
      <c r="H29" s="56"/>
      <c r="I29" s="55"/>
    </row>
    <row r="30" spans="1:11" x14ac:dyDescent="0.2">
      <c r="A30" s="77"/>
      <c r="B30" s="56"/>
      <c r="C30" s="56"/>
      <c r="D30" s="56"/>
      <c r="E30" s="56"/>
      <c r="F30" s="56"/>
      <c r="G30" s="56"/>
      <c r="H30" s="56"/>
      <c r="I30" s="55"/>
    </row>
    <row r="31" spans="1:11" x14ac:dyDescent="0.2">
      <c r="A31" s="77"/>
      <c r="B31" s="56"/>
      <c r="C31" s="56"/>
      <c r="D31" s="56"/>
      <c r="E31" s="56"/>
      <c r="F31" s="56"/>
      <c r="G31" s="56"/>
      <c r="H31" s="56"/>
      <c r="I31" s="55"/>
    </row>
    <row r="32" spans="1:11" ht="13.5" thickBot="1" x14ac:dyDescent="0.25">
      <c r="A32" s="79"/>
      <c r="B32" s="80"/>
      <c r="C32" s="80"/>
      <c r="D32" s="80"/>
      <c r="E32" s="80"/>
      <c r="F32" s="80"/>
      <c r="G32" s="80"/>
      <c r="H32" s="80"/>
      <c r="I32" s="81"/>
    </row>
    <row r="35" spans="8:9" x14ac:dyDescent="0.2">
      <c r="H35" s="3" t="s">
        <v>49</v>
      </c>
      <c r="I35" s="4">
        <v>178300</v>
      </c>
    </row>
    <row r="36" spans="8:9" x14ac:dyDescent="0.2">
      <c r="H36" s="3" t="s">
        <v>50</v>
      </c>
      <c r="I36" s="4">
        <f>I21-I35</f>
        <v>11233.22083299997</v>
      </c>
    </row>
    <row r="38" spans="8:9" x14ac:dyDescent="0.2">
      <c r="H38" s="3" t="s">
        <v>0</v>
      </c>
      <c r="I38" s="4">
        <f>I36+I35</f>
        <v>189533.22083299997</v>
      </c>
    </row>
  </sheetData>
  <mergeCells count="6">
    <mergeCell ref="A2:I2"/>
    <mergeCell ref="C7:D7"/>
    <mergeCell ref="E7:F7"/>
    <mergeCell ref="G7:H7"/>
    <mergeCell ref="I7:I8"/>
    <mergeCell ref="A7:B8"/>
  </mergeCells>
  <conditionalFormatting sqref="C9:H18">
    <cfRule type="cellIs" dxfId="0" priority="1" stopIfTrue="1" operator="greaterThan">
      <formula>0</formula>
    </cfRule>
  </conditionalFormatting>
  <pageMargins left="0.51181102362204722" right="0.51181102362204722" top="0.19685039370078741" bottom="0.78740157480314965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Campo Grama Sintética</vt:lpstr>
      <vt:lpstr>cronograma</vt:lpstr>
      <vt:lpstr>cronograma!Area_de_impressao</vt:lpstr>
      <vt:lpstr>'Orçamento Campo Grama Sintética'!Area_de_impressao</vt:lpstr>
      <vt:lpstr>'Orçamento Campo Grama Sintética'!Titulos_de_impressao</vt:lpstr>
    </vt:vector>
  </TitlesOfParts>
  <Company>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dhsu</dc:creator>
  <cp:lastModifiedBy>Microsoft Windows</cp:lastModifiedBy>
  <cp:lastPrinted>2018-08-30T12:34:24Z</cp:lastPrinted>
  <dcterms:created xsi:type="dcterms:W3CDTF">1998-09-25T18:07:46Z</dcterms:created>
  <dcterms:modified xsi:type="dcterms:W3CDTF">2018-08-30T12:35:23Z</dcterms:modified>
</cp:coreProperties>
</file>